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Duncton Documents\Finance\2016-17\"/>
    </mc:Choice>
  </mc:AlternateContent>
  <bookViews>
    <workbookView xWindow="0" yWindow="0" windowWidth="17205" windowHeight="6240" tabRatio="659" firstSheet="3" activeTab="7"/>
  </bookViews>
  <sheets>
    <sheet name="2017" sheetId="11" r:id="rId1"/>
    <sheet name="Budget" sheetId="10" r:id="rId2"/>
    <sheet name="Budget vs Actual" sheetId="5" r:id="rId3"/>
    <sheet name="Payments" sheetId="1" r:id="rId4"/>
    <sheet name="VAT Refund" sheetId="13" r:id="rId5"/>
    <sheet name="Reciepts" sheetId="4" r:id="rId6"/>
    <sheet name="Bank Rec - YE" sheetId="8" r:id="rId7"/>
    <sheet name="Asset Register 2016-17" sheetId="12" r:id="rId8"/>
  </sheets>
  <definedNames>
    <definedName name="_xlnm.Print_Area" localSheetId="7">'Asset Register 2016-17'!$A$1:$J$13</definedName>
    <definedName name="_xlnm.Print_Area" localSheetId="3">Payments!$A$1:$O$37</definedName>
    <definedName name="_xlnm.Print_Titles" localSheetId="7">'Asset Register 2016-17'!$1:$1</definedName>
  </definedNames>
  <calcPr calcId="152511"/>
</workbook>
</file>

<file path=xl/calcChain.xml><?xml version="1.0" encoding="utf-8"?>
<calcChain xmlns="http://schemas.openxmlformats.org/spreadsheetml/2006/main">
  <c r="M16" i="13" l="1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Q37" i="13"/>
  <c r="P37" i="13"/>
  <c r="Q36" i="13"/>
  <c r="P36" i="13"/>
  <c r="Q35" i="13"/>
  <c r="P35" i="13"/>
  <c r="Q34" i="13"/>
  <c r="P34" i="13"/>
  <c r="Q33" i="13"/>
  <c r="P33" i="13"/>
  <c r="Q32" i="13"/>
  <c r="P32" i="13"/>
  <c r="Q31" i="13"/>
  <c r="P31" i="13"/>
  <c r="Q30" i="13"/>
  <c r="P30" i="13"/>
  <c r="Q29" i="13"/>
  <c r="P29" i="13"/>
  <c r="Q28" i="13"/>
  <c r="P28" i="13"/>
  <c r="Q27" i="13"/>
  <c r="P27" i="13"/>
  <c r="Q26" i="13"/>
  <c r="P26" i="13"/>
  <c r="Q25" i="13"/>
  <c r="P25" i="13"/>
  <c r="Q24" i="13"/>
  <c r="P24" i="13"/>
  <c r="Q23" i="13"/>
  <c r="P23" i="13"/>
  <c r="Q22" i="13"/>
  <c r="P22" i="13"/>
  <c r="Q21" i="13"/>
  <c r="P21" i="13"/>
  <c r="Q20" i="13"/>
  <c r="P20" i="13"/>
  <c r="Q19" i="13"/>
  <c r="P19" i="13"/>
  <c r="Q18" i="13"/>
  <c r="P18" i="13"/>
  <c r="Q17" i="13"/>
  <c r="P17" i="13"/>
  <c r="Q16" i="13"/>
  <c r="P16" i="13"/>
  <c r="Q15" i="13"/>
  <c r="P15" i="13"/>
  <c r="Q14" i="13"/>
  <c r="P14" i="13"/>
  <c r="Q13" i="13"/>
  <c r="P13" i="13"/>
  <c r="Q12" i="13"/>
  <c r="P12" i="13"/>
  <c r="Q11" i="13"/>
  <c r="P11" i="13"/>
  <c r="Q10" i="13"/>
  <c r="P10" i="13"/>
  <c r="Q9" i="13"/>
  <c r="P9" i="13"/>
  <c r="Q8" i="13"/>
  <c r="P8" i="13"/>
  <c r="Q7" i="13"/>
  <c r="P7" i="13"/>
  <c r="Q6" i="13"/>
  <c r="P6" i="13"/>
  <c r="Q5" i="13"/>
  <c r="P5" i="13"/>
  <c r="L2" i="13"/>
  <c r="K2" i="13"/>
  <c r="J2" i="13"/>
  <c r="I2" i="13"/>
  <c r="H2" i="13"/>
  <c r="G2" i="13"/>
  <c r="F2" i="13"/>
  <c r="E2" i="13"/>
  <c r="M2" i="13" l="1"/>
  <c r="J45" i="12"/>
  <c r="F45" i="12"/>
  <c r="G45" i="12"/>
  <c r="H44" i="12"/>
  <c r="H45" i="12" s="1"/>
  <c r="E45" i="12"/>
  <c r="H38" i="12"/>
  <c r="H39" i="12"/>
  <c r="H40" i="12"/>
  <c r="H37" i="12"/>
  <c r="F41" i="12"/>
  <c r="G41" i="12"/>
  <c r="J41" i="12"/>
  <c r="E41" i="12"/>
  <c r="J34" i="12"/>
  <c r="F34" i="12"/>
  <c r="G34" i="12"/>
  <c r="E34" i="12"/>
  <c r="H33" i="12"/>
  <c r="H32" i="12"/>
  <c r="F29" i="12"/>
  <c r="G29" i="12"/>
  <c r="J29" i="12"/>
  <c r="E29" i="12"/>
  <c r="H28" i="12"/>
  <c r="H27" i="12"/>
  <c r="H26" i="12"/>
  <c r="H25" i="12"/>
  <c r="H24" i="12"/>
  <c r="H23" i="12"/>
  <c r="H22" i="12"/>
  <c r="H21" i="12"/>
  <c r="H20" i="12"/>
  <c r="H19" i="12"/>
  <c r="H17" i="12"/>
  <c r="H18" i="12"/>
  <c r="H16" i="12"/>
  <c r="H15" i="12"/>
  <c r="H14" i="12"/>
  <c r="F4" i="12"/>
  <c r="G4" i="12"/>
  <c r="J4" i="12"/>
  <c r="F11" i="12"/>
  <c r="G11" i="12"/>
  <c r="J11" i="12"/>
  <c r="E11" i="12"/>
  <c r="H10" i="12"/>
  <c r="H9" i="12"/>
  <c r="H8" i="12"/>
  <c r="H7" i="12"/>
  <c r="H3" i="12"/>
  <c r="H4" i="12" s="1"/>
  <c r="E4" i="12"/>
  <c r="P36" i="5"/>
  <c r="M32" i="5"/>
  <c r="G32" i="5"/>
  <c r="P32" i="5" s="1"/>
  <c r="H11" i="12" l="1"/>
  <c r="H29" i="12"/>
  <c r="H34" i="12"/>
  <c r="E47" i="12"/>
  <c r="G47" i="12"/>
  <c r="H41" i="12"/>
  <c r="J47" i="12"/>
  <c r="F47" i="12"/>
  <c r="N13" i="5"/>
  <c r="M13" i="5"/>
  <c r="I6" i="8"/>
  <c r="H47" i="12" l="1"/>
  <c r="O65" i="5"/>
  <c r="O36" i="5"/>
  <c r="O31" i="5"/>
  <c r="N35" i="5" l="1"/>
  <c r="M50" i="5" l="1"/>
  <c r="M31" i="5" l="1"/>
  <c r="L35" i="5"/>
  <c r="M53" i="5"/>
  <c r="M52" i="5"/>
  <c r="B20" i="11" l="1"/>
  <c r="M65" i="5" l="1"/>
  <c r="M28" i="5"/>
  <c r="L13" i="5"/>
  <c r="L5" i="5"/>
  <c r="K65" i="5" l="1"/>
  <c r="K59" i="5"/>
  <c r="K13" i="5" l="1"/>
  <c r="R68" i="5" l="1"/>
  <c r="R19" i="5"/>
  <c r="R16" i="5"/>
  <c r="B11" i="11"/>
  <c r="B5" i="11"/>
  <c r="P26" i="5" l="1"/>
  <c r="P37" i="5"/>
  <c r="P43" i="5"/>
  <c r="P47" i="5"/>
  <c r="P50" i="5"/>
  <c r="P52" i="5"/>
  <c r="P53" i="5"/>
  <c r="P54" i="5"/>
  <c r="P55" i="5"/>
  <c r="P61" i="5"/>
  <c r="P62" i="5"/>
  <c r="P63" i="5"/>
  <c r="P66" i="5"/>
  <c r="P25" i="5"/>
  <c r="B16" i="5"/>
  <c r="J10" i="5" l="1"/>
  <c r="P10" i="5" s="1"/>
  <c r="I65" i="5" l="1"/>
  <c r="I59" i="5"/>
  <c r="I31" i="5" l="1"/>
  <c r="I35" i="5"/>
  <c r="P35" i="5" s="1"/>
  <c r="I58" i="5"/>
  <c r="I28" i="5"/>
  <c r="P28" i="5" s="1"/>
  <c r="G3" i="5" l="1"/>
  <c r="G5" i="5" l="1"/>
  <c r="G9" i="5"/>
  <c r="P9" i="5" s="1"/>
  <c r="G65" i="5" l="1"/>
  <c r="G59" i="5"/>
  <c r="G38" i="5" l="1"/>
  <c r="P38" i="5" s="1"/>
  <c r="G31" i="5" l="1"/>
  <c r="P31" i="5" s="1"/>
  <c r="G46" i="5"/>
  <c r="P46" i="5" s="1"/>
  <c r="G68" i="5" l="1"/>
  <c r="P11" i="5"/>
  <c r="P12" i="5"/>
  <c r="F8" i="5"/>
  <c r="P8" i="5" s="1"/>
  <c r="F13" i="5"/>
  <c r="P13" i="5" s="1"/>
  <c r="F5" i="5"/>
  <c r="P5" i="5" s="1"/>
  <c r="F59" i="5"/>
  <c r="E65" i="5" l="1"/>
  <c r="P65" i="5" s="1"/>
  <c r="E59" i="5"/>
  <c r="P59" i="5" s="1"/>
  <c r="E60" i="5"/>
  <c r="P60" i="5" s="1"/>
  <c r="E27" i="5" l="1"/>
  <c r="P27" i="5" s="1"/>
  <c r="E4" i="5" l="1"/>
  <c r="P4" i="5" s="1"/>
  <c r="D51" i="5" l="1"/>
  <c r="P51" i="5" s="1"/>
  <c r="D14" i="5"/>
  <c r="P14" i="5" s="1"/>
  <c r="D3" i="5"/>
  <c r="P3" i="5" s="1"/>
  <c r="D58" i="5"/>
  <c r="P58" i="5" s="1"/>
  <c r="D42" i="5"/>
  <c r="P42" i="5" s="1"/>
  <c r="D16" i="5" l="1"/>
  <c r="D19" i="5" s="1"/>
  <c r="E16" i="5"/>
  <c r="E19" i="5" s="1"/>
  <c r="F16" i="5"/>
  <c r="F19" i="5" s="1"/>
  <c r="G16" i="5"/>
  <c r="G19" i="5" s="1"/>
  <c r="H16" i="5"/>
  <c r="H19" i="5" s="1"/>
  <c r="I16" i="5"/>
  <c r="I19" i="5" s="1"/>
  <c r="J16" i="5"/>
  <c r="J19" i="5" s="1"/>
  <c r="K16" i="5"/>
  <c r="K19" i="5" s="1"/>
  <c r="L16" i="5"/>
  <c r="L19" i="5" s="1"/>
  <c r="M16" i="5"/>
  <c r="M19" i="5" s="1"/>
  <c r="N16" i="5"/>
  <c r="N19" i="5" s="1"/>
  <c r="O16" i="5"/>
  <c r="O19" i="5" s="1"/>
  <c r="C16" i="5"/>
  <c r="I52" i="10"/>
  <c r="I53" i="10" s="1"/>
  <c r="H52" i="10"/>
  <c r="G52" i="10"/>
  <c r="G53" i="10" s="1"/>
  <c r="F52" i="10"/>
  <c r="E52" i="10"/>
  <c r="E53" i="10" s="1"/>
  <c r="D52" i="10"/>
  <c r="C52" i="10"/>
  <c r="C53" i="10" s="1"/>
  <c r="B52" i="10"/>
  <c r="B46" i="10"/>
  <c r="E41" i="10"/>
  <c r="D41" i="10"/>
  <c r="E10" i="10"/>
  <c r="Q63" i="5"/>
  <c r="Q62" i="5"/>
  <c r="Q45" i="5"/>
  <c r="Q44" i="5"/>
  <c r="Q41" i="5"/>
  <c r="Q40" i="5"/>
  <c r="P16" i="5" l="1"/>
  <c r="P19" i="5" s="1"/>
  <c r="D53" i="10"/>
  <c r="F53" i="10"/>
  <c r="H53" i="10"/>
  <c r="Q53" i="5" l="1"/>
  <c r="I18" i="8" l="1"/>
  <c r="I10" i="8"/>
  <c r="G15" i="8" l="1"/>
  <c r="G18" i="8" s="1"/>
  <c r="G6" i="8"/>
  <c r="G10" i="8" s="1"/>
  <c r="B19" i="5" l="1"/>
  <c r="C68" i="5"/>
  <c r="F68" i="5"/>
  <c r="F70" i="5" s="1"/>
  <c r="B68" i="5"/>
  <c r="Q27" i="5"/>
  <c r="Q61" i="5"/>
  <c r="Q58" i="5"/>
  <c r="Q52" i="5"/>
  <c r="Q55" i="5"/>
  <c r="Q47" i="5"/>
  <c r="Q43" i="5"/>
  <c r="Q37" i="5"/>
  <c r="Q35" i="5"/>
  <c r="Q13" i="5"/>
  <c r="Q5" i="5"/>
  <c r="Q4" i="5"/>
  <c r="Q8" i="5"/>
  <c r="Q59" i="1"/>
  <c r="R59" i="1" s="1"/>
  <c r="Q60" i="1"/>
  <c r="R60" i="1"/>
  <c r="Q61" i="1"/>
  <c r="R61" i="1" s="1"/>
  <c r="Q62" i="1"/>
  <c r="R62" i="1"/>
  <c r="Q63" i="1"/>
  <c r="R63" i="1"/>
  <c r="Q64" i="1"/>
  <c r="R64" i="1"/>
  <c r="Q65" i="1"/>
  <c r="R65" i="1" s="1"/>
  <c r="Q66" i="1"/>
  <c r="R66" i="1"/>
  <c r="Q67" i="1"/>
  <c r="R67" i="1" s="1"/>
  <c r="Q68" i="1"/>
  <c r="R68" i="1"/>
  <c r="Q69" i="1"/>
  <c r="R69" i="1"/>
  <c r="Q70" i="1"/>
  <c r="R70" i="1"/>
  <c r="Q71" i="1"/>
  <c r="R71" i="1"/>
  <c r="Q72" i="1"/>
  <c r="R72" i="1" s="1"/>
  <c r="Q73" i="1"/>
  <c r="R73" i="1" s="1"/>
  <c r="Q74" i="1"/>
  <c r="R74" i="1"/>
  <c r="Q75" i="1"/>
  <c r="R75" i="1"/>
  <c r="Q26" i="1"/>
  <c r="R26" i="1"/>
  <c r="Q27" i="1"/>
  <c r="R27" i="1"/>
  <c r="Q28" i="1"/>
  <c r="R28" i="1" s="1"/>
  <c r="Q29" i="1"/>
  <c r="R29" i="1"/>
  <c r="Q30" i="1"/>
  <c r="R30" i="1"/>
  <c r="Q31" i="1"/>
  <c r="R31" i="1"/>
  <c r="Q32" i="1"/>
  <c r="R32" i="1"/>
  <c r="Q33" i="1"/>
  <c r="R33" i="1"/>
  <c r="Q34" i="1"/>
  <c r="R34" i="1" s="1"/>
  <c r="Q35" i="1"/>
  <c r="R35" i="1" s="1"/>
  <c r="Q36" i="1"/>
  <c r="R36" i="1"/>
  <c r="Q37" i="1"/>
  <c r="R37" i="1" s="1"/>
  <c r="Q38" i="1"/>
  <c r="R38" i="1"/>
  <c r="Q39" i="1"/>
  <c r="R39" i="1"/>
  <c r="Q40" i="1"/>
  <c r="R40" i="1"/>
  <c r="Q41" i="1"/>
  <c r="R41" i="1"/>
  <c r="Q42" i="1"/>
  <c r="R42" i="1" s="1"/>
  <c r="Q43" i="1"/>
  <c r="R43" i="1"/>
  <c r="Q44" i="1"/>
  <c r="R44" i="1" s="1"/>
  <c r="Q45" i="1"/>
  <c r="R45" i="1"/>
  <c r="Q46" i="1"/>
  <c r="R46" i="1" s="1"/>
  <c r="Q47" i="1"/>
  <c r="R47" i="1"/>
  <c r="Q48" i="1"/>
  <c r="R48" i="1"/>
  <c r="Q49" i="1"/>
  <c r="R49" i="1" s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R14" i="1"/>
  <c r="R15" i="1"/>
  <c r="R16" i="1"/>
  <c r="R17" i="1"/>
  <c r="R19" i="1"/>
  <c r="R20" i="1"/>
  <c r="R23" i="1"/>
  <c r="R24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7" i="1"/>
  <c r="R8" i="1"/>
  <c r="R11" i="1"/>
  <c r="R12" i="1"/>
  <c r="Q5" i="1"/>
  <c r="R5" i="1" s="1"/>
  <c r="Q6" i="1"/>
  <c r="R6" i="1" s="1"/>
  <c r="Q7" i="1"/>
  <c r="Q8" i="1"/>
  <c r="Q9" i="1"/>
  <c r="R9" i="1" s="1"/>
  <c r="Q10" i="1"/>
  <c r="R10" i="1" s="1"/>
  <c r="Q11" i="1"/>
  <c r="Q12" i="1"/>
  <c r="Q13" i="1"/>
  <c r="R13" i="1" s="1"/>
  <c r="Q14" i="1"/>
  <c r="Q15" i="1"/>
  <c r="Q16" i="1"/>
  <c r="Q17" i="1"/>
  <c r="Q18" i="1"/>
  <c r="R18" i="1" s="1"/>
  <c r="Q19" i="1"/>
  <c r="Q20" i="1"/>
  <c r="Q21" i="1"/>
  <c r="R21" i="1" s="1"/>
  <c r="Q22" i="1"/>
  <c r="R22" i="1" s="1"/>
  <c r="Q23" i="1"/>
  <c r="Q24" i="1"/>
  <c r="Q25" i="1"/>
  <c r="R25" i="1" s="1"/>
  <c r="I2" i="4"/>
  <c r="H2" i="4"/>
  <c r="G2" i="4"/>
  <c r="F2" i="4"/>
  <c r="E2" i="4"/>
  <c r="F2" i="1"/>
  <c r="G2" i="1"/>
  <c r="H2" i="1"/>
  <c r="I2" i="1"/>
  <c r="J2" i="1"/>
  <c r="K2" i="1"/>
  <c r="L2" i="1"/>
  <c r="E2" i="1"/>
  <c r="B70" i="5" l="1"/>
  <c r="C17" i="5" s="1"/>
  <c r="C19" i="5" s="1"/>
  <c r="C70" i="5" s="1"/>
  <c r="C75" i="5" s="1"/>
  <c r="Q50" i="5"/>
  <c r="L68" i="5"/>
  <c r="L70" i="5" s="1"/>
  <c r="O68" i="5"/>
  <c r="O70" i="5" s="1"/>
  <c r="G70" i="5"/>
  <c r="Q26" i="5"/>
  <c r="Q28" i="5"/>
  <c r="H68" i="5"/>
  <c r="H70" i="5" s="1"/>
  <c r="K68" i="5"/>
  <c r="K70" i="5" s="1"/>
  <c r="I68" i="5"/>
  <c r="I70" i="5" s="1"/>
  <c r="D68" i="5"/>
  <c r="D70" i="5" s="1"/>
  <c r="E68" i="5"/>
  <c r="E70" i="5" s="1"/>
  <c r="M68" i="5"/>
  <c r="M70" i="5" s="1"/>
  <c r="J68" i="5"/>
  <c r="J70" i="5" s="1"/>
  <c r="N68" i="5"/>
  <c r="N70" i="5" s="1"/>
  <c r="Q25" i="5"/>
  <c r="Q65" i="5"/>
  <c r="Q59" i="5"/>
  <c r="Q60" i="5"/>
  <c r="Q42" i="5"/>
  <c r="Q46" i="5"/>
  <c r="Q38" i="5"/>
  <c r="M2" i="1"/>
  <c r="J2" i="4"/>
  <c r="B75" i="5" l="1"/>
  <c r="Q3" i="5"/>
  <c r="P72" i="5"/>
  <c r="P68" i="5"/>
  <c r="Q68" i="5" l="1"/>
  <c r="Q16" i="5"/>
  <c r="P75" i="5"/>
</calcChain>
</file>

<file path=xl/sharedStrings.xml><?xml version="1.0" encoding="utf-8"?>
<sst xmlns="http://schemas.openxmlformats.org/spreadsheetml/2006/main" count="502" uniqueCount="324">
  <si>
    <t>Payee</t>
  </si>
  <si>
    <t>Details</t>
  </si>
  <si>
    <t>General Admin</t>
  </si>
  <si>
    <t>Clerk Salary</t>
  </si>
  <si>
    <t>Subscriptions</t>
  </si>
  <si>
    <t>Training</t>
  </si>
  <si>
    <t>Grants</t>
  </si>
  <si>
    <t>Other</t>
  </si>
  <si>
    <t>VAT</t>
  </si>
  <si>
    <t>Gross Total</t>
  </si>
  <si>
    <t>VAT No.</t>
  </si>
  <si>
    <t>File Ref No.</t>
  </si>
  <si>
    <t>Payment 
Date</t>
  </si>
  <si>
    <t>Totals</t>
  </si>
  <si>
    <t>Payments</t>
  </si>
  <si>
    <t>Credit 
Date</t>
  </si>
  <si>
    <t>Payer</t>
  </si>
  <si>
    <t>Precept</t>
  </si>
  <si>
    <t>Bank Interest</t>
  </si>
  <si>
    <t>VAT Recovered</t>
  </si>
  <si>
    <t>Grant</t>
  </si>
  <si>
    <t>Reciepts</t>
  </si>
  <si>
    <t>Income</t>
  </si>
  <si>
    <t xml:space="preserve">Variance </t>
  </si>
  <si>
    <t>Expenditure</t>
  </si>
  <si>
    <t xml:space="preserve">Reference 
</t>
  </si>
  <si>
    <t>Chichester District Council</t>
  </si>
  <si>
    <t>Rounding</t>
  </si>
  <si>
    <t>Reference 
(CHQ#, CARD, IB, DD)</t>
  </si>
  <si>
    <t>Check Reason</t>
  </si>
  <si>
    <t>VAT Check</t>
  </si>
  <si>
    <t>Interest Received</t>
  </si>
  <si>
    <t>Total Income</t>
  </si>
  <si>
    <t>Income + Balance BF</t>
  </si>
  <si>
    <t>Variance to Budget</t>
  </si>
  <si>
    <t>Website</t>
  </si>
  <si>
    <t>Notice Board</t>
  </si>
  <si>
    <t>SSALC &amp; NALC</t>
  </si>
  <si>
    <t>SLCC</t>
  </si>
  <si>
    <t>New Councillor</t>
  </si>
  <si>
    <t>Clerk Networking</t>
  </si>
  <si>
    <t>Audit</t>
  </si>
  <si>
    <t>Insurance</t>
  </si>
  <si>
    <t>Total Expenditure</t>
  </si>
  <si>
    <t>Recommended Earmarked Reserves (50% Precept)</t>
  </si>
  <si>
    <t>Balance Carried Forward</t>
  </si>
  <si>
    <t>Total Carried Forward Reserves</t>
  </si>
  <si>
    <t>Balances on accounts</t>
  </si>
  <si>
    <t>Current Account</t>
  </si>
  <si>
    <t>Savings Account</t>
  </si>
  <si>
    <t xml:space="preserve">Total </t>
  </si>
  <si>
    <t>Less unpresented cheques / online payments</t>
  </si>
  <si>
    <t>None</t>
  </si>
  <si>
    <t>Cash Book</t>
  </si>
  <si>
    <t>Add Receipts for the Year</t>
  </si>
  <si>
    <t>Less Payments for the Year</t>
  </si>
  <si>
    <t>Location</t>
  </si>
  <si>
    <t>Description</t>
  </si>
  <si>
    <t>Unknown</t>
  </si>
  <si>
    <t>Rounding to nearest £</t>
  </si>
  <si>
    <t>INCOME</t>
  </si>
  <si>
    <t>EXPENDITURE</t>
  </si>
  <si>
    <t>Audit fees</t>
  </si>
  <si>
    <t>2015-16
Audited</t>
  </si>
  <si>
    <t>2016-17 Budget</t>
  </si>
  <si>
    <t>S137 Citizens Advice</t>
  </si>
  <si>
    <t>S137 Kent, Sussex &amp; Surrey Air Ambulance</t>
  </si>
  <si>
    <t>Bank Reconciliation - 31 March 2017. (Year End)</t>
  </si>
  <si>
    <t>Marketing &amp; Communications (3 Parishes)</t>
  </si>
  <si>
    <t>Duncton PCC</t>
  </si>
  <si>
    <t>S137 Duncton PCC</t>
  </si>
  <si>
    <t>S137 Petworth Youth Association</t>
  </si>
  <si>
    <t>S137 Duncton Summer Fayre</t>
  </si>
  <si>
    <t>Playground Inspection</t>
  </si>
  <si>
    <t>Chairman's Allowance / travel</t>
  </si>
  <si>
    <t>Stationery / Postage / Computer / Misc</t>
  </si>
  <si>
    <t>Fireworks</t>
  </si>
  <si>
    <t>Clerk's Home Office Allowance</t>
  </si>
  <si>
    <t>Fireworks Reserve Fund</t>
  </si>
  <si>
    <t>Election</t>
  </si>
  <si>
    <t>Proposed Budget 2016/2017</t>
  </si>
  <si>
    <t>15/16 Budget</t>
  </si>
  <si>
    <t>Current Position</t>
  </si>
  <si>
    <t xml:space="preserve">To be paid </t>
  </si>
  <si>
    <t>Proposed 16/17 Budget</t>
  </si>
  <si>
    <t>Interest received</t>
  </si>
  <si>
    <t>Grants received</t>
  </si>
  <si>
    <t>VAT recovered</t>
  </si>
  <si>
    <t>Total</t>
  </si>
  <si>
    <t>General administration</t>
  </si>
  <si>
    <t>Computer costs &amp; office equipment</t>
  </si>
  <si>
    <t>Employment costs</t>
  </si>
  <si>
    <t>General expenses</t>
  </si>
  <si>
    <t>Clerk's travel</t>
  </si>
  <si>
    <t>Members travel</t>
  </si>
  <si>
    <t>Operation Watershed</t>
  </si>
  <si>
    <t>SALC</t>
  </si>
  <si>
    <t>Three Parishes magazine</t>
  </si>
  <si>
    <t>Chichester CAB</t>
  </si>
  <si>
    <t>Sussex Air Ambulance</t>
  </si>
  <si>
    <t>Other grants</t>
  </si>
  <si>
    <t>Petworth Youth Association</t>
  </si>
  <si>
    <t>Duncton Summer Fayre</t>
  </si>
  <si>
    <t>Last Year</t>
  </si>
  <si>
    <t>Play area</t>
  </si>
  <si>
    <t>Village activities</t>
  </si>
  <si>
    <t>Already paid</t>
  </si>
  <si>
    <t>Fireworks reserved funds</t>
  </si>
  <si>
    <t>Donations</t>
  </si>
  <si>
    <t>Maintenance of Assets</t>
  </si>
  <si>
    <t>Broadband for Village Hall</t>
  </si>
  <si>
    <t>£4195 into reserve</t>
  </si>
  <si>
    <t>General reserve -Current</t>
  </si>
  <si>
    <t>Payments to be made before end of year</t>
  </si>
  <si>
    <t>Reserve</t>
  </si>
  <si>
    <t>Year</t>
  </si>
  <si>
    <t>14/15</t>
  </si>
  <si>
    <t>15/16</t>
  </si>
  <si>
    <t>16/17</t>
  </si>
  <si>
    <t>Taxbase</t>
  </si>
  <si>
    <t>Band D</t>
  </si>
  <si>
    <t>Percentage increase on Council Tax Bill</t>
  </si>
  <si>
    <t>Rounded</t>
  </si>
  <si>
    <t>West Sussex ALC Limited</t>
  </si>
  <si>
    <t>WSALC &amp; NALC 2016-17 Subscriptions</t>
  </si>
  <si>
    <t>FINP00695</t>
  </si>
  <si>
    <t>First half precept</t>
  </si>
  <si>
    <t>334PC00220226</t>
  </si>
  <si>
    <t>HMRC</t>
  </si>
  <si>
    <t>Employer NIC refund</t>
  </si>
  <si>
    <t>2016/17
Actual</t>
  </si>
  <si>
    <t>HMRC Refund</t>
  </si>
  <si>
    <t>Grassed area inc playground</t>
  </si>
  <si>
    <t>Willet Close</t>
  </si>
  <si>
    <t>Donated to PC 10 April 2003 for 20 years at £1 per annum if demanded</t>
  </si>
  <si>
    <t>Lap Top computer</t>
  </si>
  <si>
    <t>Clerk's home</t>
  </si>
  <si>
    <t>Lenovo Think Pad</t>
  </si>
  <si>
    <t>Village Hall Meeting Room</t>
  </si>
  <si>
    <t>Phillips 65" Intercative Screen with stand</t>
  </si>
  <si>
    <t>Cupboard</t>
  </si>
  <si>
    <t>Beech storage unit</t>
  </si>
  <si>
    <t>A285 near Willet Close</t>
  </si>
  <si>
    <t>Hardwood Notice Board</t>
  </si>
  <si>
    <t>Old one written off Dec 2014 unusable.</t>
  </si>
  <si>
    <t>Seat</t>
  </si>
  <si>
    <t>Willet Close next to play area</t>
  </si>
  <si>
    <t>Metal seat moved from A285</t>
  </si>
  <si>
    <t>Bench &amp; Bin</t>
  </si>
  <si>
    <t>Bin emptied by PC</t>
  </si>
  <si>
    <t>Sign</t>
  </si>
  <si>
    <t xml:space="preserve">On gate </t>
  </si>
  <si>
    <t xml:space="preserve">Bus Shelter </t>
  </si>
  <si>
    <t>A285 near Willet Close Northbound towards Petworth</t>
  </si>
  <si>
    <t xml:space="preserve">Wooden. </t>
  </si>
  <si>
    <t>A285 near entrance to Burton Park. Southbound towards Chi</t>
  </si>
  <si>
    <t>Christmas Lights</t>
  </si>
  <si>
    <t>Village Hall</t>
  </si>
  <si>
    <t>Grit bin</t>
  </si>
  <si>
    <t>End of Beechwood Lane, Duncton Hill</t>
  </si>
  <si>
    <t>400 L lockable forest green heavy duty</t>
  </si>
  <si>
    <t>Loop top galvanised fencing</t>
  </si>
  <si>
    <t>Metal</t>
  </si>
  <si>
    <t>Barrier (Gate)</t>
  </si>
  <si>
    <t>Multi Activity Unit</t>
  </si>
  <si>
    <t xml:space="preserve">Metal </t>
  </si>
  <si>
    <t>Spring Mobile</t>
  </si>
  <si>
    <t>Cantilever Swing</t>
  </si>
  <si>
    <t>Toddler swings x 2</t>
  </si>
  <si>
    <t>Cradle swing</t>
  </si>
  <si>
    <t>New cradle swing fitted</t>
  </si>
  <si>
    <t>Other surfaces</t>
  </si>
  <si>
    <t>Tarmac and wet pour safety surface</t>
  </si>
  <si>
    <t xml:space="preserve">Willet Close </t>
  </si>
  <si>
    <t>Turning to Graffham from A285</t>
  </si>
  <si>
    <t>Burton Park Road at A285 junction</t>
  </si>
  <si>
    <t>Jane Landstrom</t>
  </si>
  <si>
    <t>Arun &amp; Chichester Citizens Advice</t>
  </si>
  <si>
    <t>S137 Contribution</t>
  </si>
  <si>
    <t xml:space="preserve">6 x tables &amp; 12 x chairs </t>
  </si>
  <si>
    <t>Tables &amp; Chairs</t>
  </si>
  <si>
    <t>Duncton Hill</t>
  </si>
  <si>
    <t>External lights</t>
  </si>
  <si>
    <t>Donated by WSCC. Unknown date.</t>
  </si>
  <si>
    <t>VAT rebate 2015-16</t>
  </si>
  <si>
    <t>PWI002-91598</t>
  </si>
  <si>
    <t>Hennings Wine Merchants</t>
  </si>
  <si>
    <t>2 x bottle wine - Annual Parish Meeting</t>
  </si>
  <si>
    <t>CARD</t>
  </si>
  <si>
    <t>IB</t>
  </si>
  <si>
    <t>Zurich (Ten) Client A/C</t>
  </si>
  <si>
    <t>Insurance 1 June 2106 - 31 May 2017</t>
  </si>
  <si>
    <t>Party Packs</t>
  </si>
  <si>
    <t>Queens birthday celebrations decorations</t>
  </si>
  <si>
    <t>CSRE00262</t>
  </si>
  <si>
    <t>Grant for Queens Birthday Celebrations</t>
  </si>
  <si>
    <t>Cash</t>
  </si>
  <si>
    <t>Cash donated at Queens BBQ</t>
  </si>
  <si>
    <t>Interest on Savings Account</t>
  </si>
  <si>
    <t>Barclays Bank</t>
  </si>
  <si>
    <t>(Stub in book)</t>
  </si>
  <si>
    <t>Handcross Butchers Ltd</t>
  </si>
  <si>
    <t>BBQ meat for Queens birthday celebrations</t>
  </si>
  <si>
    <t>Village Activities (Plus £250 grant)</t>
  </si>
  <si>
    <t>Hounds for Heroes</t>
  </si>
  <si>
    <t>Donations from Queens Birthday celebrations</t>
  </si>
  <si>
    <t>Lemonade &amp; decorations</t>
  </si>
  <si>
    <t>Marie Bracey (PartyRama)</t>
  </si>
  <si>
    <t>SSALC</t>
  </si>
  <si>
    <t>2 x new Councillor training 23 June</t>
  </si>
  <si>
    <t xml:space="preserve">John Lewis Gift Card thank you Ros Briton audit </t>
  </si>
  <si>
    <t>Office Allowance 1 July - 31 Dec 16</t>
  </si>
  <si>
    <t>Salary April, May &amp; June 2016</t>
  </si>
  <si>
    <t>Andy Figgins</t>
  </si>
  <si>
    <t>July 2016 Playground Inspection</t>
  </si>
  <si>
    <t>Louise Hartley (Steeple)</t>
  </si>
  <si>
    <t>150th Anniversary banners - church</t>
  </si>
  <si>
    <t>Transparency Claim (website)</t>
  </si>
  <si>
    <t>Second half precept</t>
  </si>
  <si>
    <t>Chichester District Council (Queens birthday)</t>
  </si>
  <si>
    <t>SALC (Transparency)</t>
  </si>
  <si>
    <t>Easy Space Ltd</t>
  </si>
  <si>
    <t>Single mail box package for 5 years</t>
  </si>
  <si>
    <t>PFK Little John LLP</t>
  </si>
  <si>
    <t>External Audit</t>
  </si>
  <si>
    <t>Chris Davies</t>
  </si>
  <si>
    <t>Metal spike for tree plaque</t>
  </si>
  <si>
    <t>Salary July, August &amp; Sept 2016</t>
  </si>
  <si>
    <t>Defibrilator AED</t>
  </si>
  <si>
    <t>British Heart Foundation</t>
  </si>
  <si>
    <t>WELL medical Ltd</t>
  </si>
  <si>
    <t>Exterior cabinet for AED</t>
  </si>
  <si>
    <t>Martin Dallan Trust</t>
  </si>
  <si>
    <t>Defibrillator &amp; Cabinet</t>
  </si>
  <si>
    <t>Martin Dallan Trust (Defibrillator)</t>
  </si>
  <si>
    <t xml:space="preserve">Donations </t>
  </si>
  <si>
    <t>Aurora Fireworks</t>
  </si>
  <si>
    <t>Duncton Village Fireworks</t>
  </si>
  <si>
    <t xml:space="preserve">2016 Budgeted income </t>
  </si>
  <si>
    <t>(£8k precept &amp; VAT rebate)</t>
  </si>
  <si>
    <t>2016 received income</t>
  </si>
  <si>
    <t>(£1,568 transparency, £100 VAT &amp; £43 HMRC = £1,711 extra)</t>
  </si>
  <si>
    <t>2016 Budgeted expenditure</t>
  </si>
  <si>
    <t>Year to date expenditure</t>
  </si>
  <si>
    <t>Expected expenditure</t>
  </si>
  <si>
    <t>2015 Carry forward</t>
  </si>
  <si>
    <t>Expected 2016 carry forward</t>
  </si>
  <si>
    <t>(more than 50% of precept)</t>
  </si>
  <si>
    <t>2017-18
Budget</t>
  </si>
  <si>
    <t>(£4,445 was to be spent from reserves)</t>
  </si>
  <si>
    <t>699 2525 80</t>
  </si>
  <si>
    <t>Cash donated at Fireworks</t>
  </si>
  <si>
    <t>Goldwater Electrical Services</t>
  </si>
  <si>
    <t>Defibrillator installation at Village hall</t>
  </si>
  <si>
    <t>946 4627 91</t>
  </si>
  <si>
    <t>Duncton Hall &amp; Rec</t>
  </si>
  <si>
    <t>Donation towards defibrillator installation</t>
  </si>
  <si>
    <t>D/D</t>
  </si>
  <si>
    <t>Domain renewal (annual auto renew)</t>
  </si>
  <si>
    <t>General</t>
  </si>
  <si>
    <t>Assets &amp; Maintenance</t>
  </si>
  <si>
    <t>Play area upgrade</t>
  </si>
  <si>
    <t>Bin Collections (View Point)</t>
  </si>
  <si>
    <t>This assumes:</t>
  </si>
  <si>
    <t>£150 allocated to other S137 not paid</t>
  </si>
  <si>
    <t>£3,600 on playground</t>
  </si>
  <si>
    <t>£250 contribution to new bin</t>
  </si>
  <si>
    <t>2017 expected expenditure</t>
  </si>
  <si>
    <t>Expected VAT reclaim</t>
  </si>
  <si>
    <t>Shortfall (based on current £8k precept)</t>
  </si>
  <si>
    <t>If precept increases to £8,480 (6% rise), it will cost average band D property £37.25 year. (Based on tax base of 227.6)</t>
  </si>
  <si>
    <t>Currently based on £8,000, it costs the average band D household £35.21 year.</t>
  </si>
  <si>
    <t>Sylvia Beaufoy S137 donation</t>
  </si>
  <si>
    <t>Office Allowance 1 Jan - 30 June 17</t>
  </si>
  <si>
    <t>Kent Surrey Sussex Air Ambulance</t>
  </si>
  <si>
    <t>S137 Donation</t>
  </si>
  <si>
    <t>Land Registry Searches - Jeffries View Point</t>
  </si>
  <si>
    <t>Salary Oct, Nov &amp; Dec 16</t>
  </si>
  <si>
    <t>PCC Duncton (Church)</t>
  </si>
  <si>
    <t>Defibrillator</t>
  </si>
  <si>
    <t>Village Hall (external wall)</t>
  </si>
  <si>
    <t>WEL Medical iPAD AED</t>
  </si>
  <si>
    <t>Bought from British Heart Foundation for £400. BHF subsidised the rest.</t>
  </si>
  <si>
    <t>Defibrillator cabinet</t>
  </si>
  <si>
    <t>WEL Medical DefibSafe exterior cabinet, yellow</t>
  </si>
  <si>
    <t>Bought direct from WEL Medical</t>
  </si>
  <si>
    <t>John Mayes</t>
  </si>
  <si>
    <t>Fence Posts (fly tipping signs)</t>
  </si>
  <si>
    <t>Scott Hansford</t>
  </si>
  <si>
    <t>Lopping beech Tree - Duncton View Point</t>
  </si>
  <si>
    <t>South Downs Society</t>
  </si>
  <si>
    <t>SDNPA</t>
  </si>
  <si>
    <t>Donald Macpherson</t>
  </si>
  <si>
    <t>Donation towards View Point Clearance</t>
  </si>
  <si>
    <t>Salary Jan / Feb / March 2017</t>
  </si>
  <si>
    <t xml:space="preserve">Bin at Duncton View Point </t>
  </si>
  <si>
    <t>Clerk pay to raise to £14.24 hr = £4,272 year</t>
  </si>
  <si>
    <t>Opening Balance 1 April 2016 *</t>
  </si>
  <si>
    <t>Added on since 2016 Annual Return as not included and should have been</t>
  </si>
  <si>
    <t>Balance BF from last year</t>
  </si>
  <si>
    <t>Playground Reserves</t>
  </si>
  <si>
    <t>-</t>
  </si>
  <si>
    <t>Date aquired</t>
  </si>
  <si>
    <t>Additions in Year</t>
  </si>
  <si>
    <t>Disposals in Year</t>
  </si>
  <si>
    <t>Insurance Value</t>
  </si>
  <si>
    <t xml:space="preserve">Asset </t>
  </si>
  <si>
    <t xml:space="preserve">Original Cost or Ins Value if not known </t>
  </si>
  <si>
    <t>Buildings &amp; Land</t>
  </si>
  <si>
    <t>Office / General Contents</t>
  </si>
  <si>
    <t>Interactive Screen</t>
  </si>
  <si>
    <t>Street Furniture</t>
  </si>
  <si>
    <t>Comments</t>
  </si>
  <si>
    <t>Sub Total</t>
  </si>
  <si>
    <t>Gates &amp; Fences</t>
  </si>
  <si>
    <t>Playground Equipment</t>
  </si>
  <si>
    <t>Surfaces</t>
  </si>
  <si>
    <t>OVERALL TOTALS</t>
  </si>
  <si>
    <t>Total Cost at year end 31/3/17
(Annual return value)</t>
  </si>
  <si>
    <t xml:space="preserve"> Jane Landstrom </t>
  </si>
  <si>
    <t>Date of Invoice</t>
  </si>
  <si>
    <t>Supplier</t>
  </si>
  <si>
    <t>Details of supply</t>
  </si>
  <si>
    <t xml:space="preserve">Supplier VAT reg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</si>
</sst>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.00000_-;\-&quot;£&quot;* #,##0.00000_-;_-&quot;£&quot;* &quot;-&quot;??_-;_-@_-"/>
    <numFmt numFmtId="165" formatCode="_-&quot;£&quot;* #,##0.00_-;\ &quot;£&quot;* \(#,##0.00\)_-;_-&quot;£&quot;* &quot;-&quot;??_-;_-@_-"/>
    <numFmt numFmtId="166" formatCode="_-[$£-809]* #,##0.00_-;\-[$£-809]* #,##0.00_-;_-[$£-809]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6" borderId="1" xfId="0" applyFont="1" applyFill="1" applyBorder="1"/>
    <xf numFmtId="44" fontId="1" fillId="6" borderId="1" xfId="0" applyNumberFormat="1" applyFont="1" applyFill="1" applyBorder="1"/>
    <xf numFmtId="0" fontId="2" fillId="6" borderId="1" xfId="0" applyFont="1" applyFill="1" applyBorder="1"/>
    <xf numFmtId="0" fontId="3" fillId="3" borderId="1" xfId="0" applyFont="1" applyFill="1" applyBorder="1"/>
    <xf numFmtId="44" fontId="2" fillId="6" borderId="1" xfId="0" applyNumberFormat="1" applyFont="1" applyFill="1" applyBorder="1"/>
    <xf numFmtId="44" fontId="3" fillId="3" borderId="1" xfId="0" applyNumberFormat="1" applyFont="1" applyFill="1" applyBorder="1"/>
    <xf numFmtId="0" fontId="3" fillId="3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5" borderId="1" xfId="0" applyFont="1" applyFill="1" applyBorder="1"/>
    <xf numFmtId="44" fontId="1" fillId="5" borderId="1" xfId="0" applyNumberFormat="1" applyFont="1" applyFill="1" applyBorder="1"/>
    <xf numFmtId="0" fontId="2" fillId="5" borderId="1" xfId="0" applyFont="1" applyFill="1" applyBorder="1"/>
    <xf numFmtId="44" fontId="2" fillId="5" borderId="1" xfId="0" applyNumberFormat="1" applyFont="1" applyFill="1" applyBorder="1"/>
    <xf numFmtId="0" fontId="4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 wrapText="1"/>
    </xf>
    <xf numFmtId="164" fontId="1" fillId="6" borderId="1" xfId="0" applyNumberFormat="1" applyFont="1" applyFill="1" applyBorder="1"/>
    <xf numFmtId="0" fontId="5" fillId="5" borderId="1" xfId="0" applyFont="1" applyFill="1" applyBorder="1"/>
    <xf numFmtId="0" fontId="6" fillId="5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top" wrapText="1"/>
    </xf>
    <xf numFmtId="17" fontId="7" fillId="2" borderId="1" xfId="0" applyNumberFormat="1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vertical="top" wrapText="1"/>
    </xf>
    <xf numFmtId="165" fontId="1" fillId="7" borderId="1" xfId="0" applyNumberFormat="1" applyFont="1" applyFill="1" applyBorder="1"/>
    <xf numFmtId="165" fontId="1" fillId="5" borderId="1" xfId="0" applyNumberFormat="1" applyFont="1" applyFill="1" applyBorder="1"/>
    <xf numFmtId="165" fontId="2" fillId="5" borderId="1" xfId="0" applyNumberFormat="1" applyFont="1" applyFill="1" applyBorder="1"/>
    <xf numFmtId="165" fontId="1" fillId="6" borderId="1" xfId="0" applyNumberFormat="1" applyFont="1" applyFill="1" applyBorder="1"/>
    <xf numFmtId="165" fontId="2" fillId="6" borderId="1" xfId="0" applyNumberFormat="1" applyFont="1" applyFill="1" applyBorder="1"/>
    <xf numFmtId="165" fontId="2" fillId="7" borderId="1" xfId="0" applyNumberFormat="1" applyFont="1" applyFill="1" applyBorder="1"/>
    <xf numFmtId="165" fontId="7" fillId="8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horizontal="left" vertical="top" wrapText="1"/>
    </xf>
    <xf numFmtId="165" fontId="2" fillId="8" borderId="1" xfId="0" applyNumberFormat="1" applyFont="1" applyFill="1" applyBorder="1"/>
    <xf numFmtId="165" fontId="2" fillId="4" borderId="1" xfId="0" applyNumberFormat="1" applyFont="1" applyFill="1" applyBorder="1"/>
    <xf numFmtId="0" fontId="4" fillId="0" borderId="0" xfId="0" applyFont="1"/>
    <xf numFmtId="0" fontId="1" fillId="0" borderId="0" xfId="0" applyFont="1"/>
    <xf numFmtId="44" fontId="1" fillId="0" borderId="0" xfId="0" applyNumberFormat="1" applyFont="1"/>
    <xf numFmtId="0" fontId="2" fillId="0" borderId="0" xfId="0" applyFont="1"/>
    <xf numFmtId="44" fontId="2" fillId="0" borderId="0" xfId="0" applyNumberFormat="1" applyFont="1" applyBorder="1"/>
    <xf numFmtId="44" fontId="2" fillId="0" borderId="2" xfId="0" applyNumberFormat="1" applyFont="1" applyBorder="1"/>
    <xf numFmtId="44" fontId="1" fillId="0" borderId="0" xfId="0" applyNumberFormat="1" applyFont="1" applyBorder="1"/>
    <xf numFmtId="44" fontId="2" fillId="0" borderId="0" xfId="0" applyNumberFormat="1" applyFont="1"/>
    <xf numFmtId="44" fontId="8" fillId="0" borderId="2" xfId="0" applyNumberFormat="1" applyFont="1" applyBorder="1"/>
    <xf numFmtId="42" fontId="1" fillId="0" borderId="0" xfId="0" applyNumberFormat="1" applyFont="1"/>
    <xf numFmtId="42" fontId="2" fillId="9" borderId="0" xfId="0" applyNumberFormat="1" applyFont="1" applyFill="1"/>
    <xf numFmtId="42" fontId="1" fillId="9" borderId="0" xfId="0" applyNumberFormat="1" applyFont="1" applyFill="1"/>
    <xf numFmtId="42" fontId="2" fillId="9" borderId="2" xfId="0" applyNumberFormat="1" applyFont="1" applyFill="1" applyBorder="1"/>
    <xf numFmtId="0" fontId="11" fillId="0" borderId="0" xfId="0" applyFont="1"/>
    <xf numFmtId="0" fontId="10" fillId="0" borderId="0" xfId="0" applyFont="1"/>
    <xf numFmtId="0" fontId="11" fillId="10" borderId="0" xfId="0" applyFont="1" applyFill="1"/>
    <xf numFmtId="10" fontId="0" fillId="0" borderId="0" xfId="0" applyNumberFormat="1"/>
    <xf numFmtId="9" fontId="0" fillId="0" borderId="0" xfId="0" applyNumberFormat="1"/>
    <xf numFmtId="0" fontId="1" fillId="0" borderId="9" xfId="0" applyFont="1" applyBorder="1"/>
    <xf numFmtId="0" fontId="1" fillId="0" borderId="9" xfId="0" applyFont="1" applyBorder="1" applyAlignment="1">
      <alignment wrapText="1"/>
    </xf>
    <xf numFmtId="166" fontId="1" fillId="0" borderId="9" xfId="0" applyNumberFormat="1" applyFont="1" applyBorder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165" fontId="13" fillId="5" borderId="1" xfId="0" applyNumberFormat="1" applyFont="1" applyFill="1" applyBorder="1"/>
    <xf numFmtId="166" fontId="0" fillId="0" borderId="0" xfId="0" applyNumberFormat="1"/>
    <xf numFmtId="165" fontId="6" fillId="5" borderId="1" xfId="0" applyNumberFormat="1" applyFont="1" applyFill="1" applyBorder="1"/>
    <xf numFmtId="166" fontId="11" fillId="0" borderId="0" xfId="0" applyNumberFormat="1" applyFont="1"/>
    <xf numFmtId="165" fontId="2" fillId="11" borderId="1" xfId="0" applyNumberFormat="1" applyFont="1" applyFill="1" applyBorder="1"/>
    <xf numFmtId="0" fontId="7" fillId="12" borderId="1" xfId="0" applyFont="1" applyFill="1" applyBorder="1" applyAlignment="1">
      <alignment vertical="top" wrapText="1"/>
    </xf>
    <xf numFmtId="165" fontId="1" fillId="11" borderId="1" xfId="0" applyNumberFormat="1" applyFont="1" applyFill="1" applyBorder="1"/>
    <xf numFmtId="165" fontId="6" fillId="11" borderId="1" xfId="0" applyNumberFormat="1" applyFont="1" applyFill="1" applyBorder="1"/>
    <xf numFmtId="44" fontId="1" fillId="11" borderId="1" xfId="0" applyNumberFormat="1" applyFont="1" applyFill="1" applyBorder="1"/>
    <xf numFmtId="0" fontId="6" fillId="12" borderId="1" xfId="0" applyFont="1" applyFill="1" applyBorder="1" applyAlignment="1">
      <alignment vertical="top" wrapText="1"/>
    </xf>
    <xf numFmtId="165" fontId="1" fillId="0" borderId="1" xfId="0" applyNumberFormat="1" applyFont="1" applyFill="1" applyBorder="1"/>
    <xf numFmtId="0" fontId="9" fillId="5" borderId="1" xfId="0" applyFont="1" applyFill="1" applyBorder="1"/>
    <xf numFmtId="0" fontId="14" fillId="5" borderId="1" xfId="0" applyFont="1" applyFill="1" applyBorder="1"/>
    <xf numFmtId="0" fontId="1" fillId="0" borderId="0" xfId="0" applyFont="1" applyAlignment="1">
      <alignment wrapText="1"/>
    </xf>
    <xf numFmtId="0" fontId="2" fillId="13" borderId="10" xfId="0" applyFont="1" applyFill="1" applyBorder="1" applyAlignment="1">
      <alignment wrapText="1"/>
    </xf>
    <xf numFmtId="44" fontId="2" fillId="13" borderId="10" xfId="0" applyNumberFormat="1" applyFont="1" applyFill="1" applyBorder="1" applyAlignment="1">
      <alignment wrapText="1"/>
    </xf>
    <xf numFmtId="44" fontId="2" fillId="15" borderId="1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14" borderId="6" xfId="0" applyFont="1" applyFill="1" applyBorder="1" applyAlignment="1">
      <alignment wrapText="1"/>
    </xf>
    <xf numFmtId="0" fontId="1" fillId="14" borderId="7" xfId="0" applyFont="1" applyFill="1" applyBorder="1" applyAlignment="1">
      <alignment wrapText="1"/>
    </xf>
    <xf numFmtId="44" fontId="1" fillId="14" borderId="7" xfId="0" applyNumberFormat="1" applyFont="1" applyFill="1" applyBorder="1" applyAlignment="1">
      <alignment wrapText="1"/>
    </xf>
    <xf numFmtId="0" fontId="1" fillId="14" borderId="4" xfId="0" applyFont="1" applyFill="1" applyBorder="1" applyAlignment="1">
      <alignment wrapText="1"/>
    </xf>
    <xf numFmtId="44" fontId="1" fillId="14" borderId="4" xfId="0" applyNumberFormat="1" applyFont="1" applyFill="1" applyBorder="1" applyAlignment="1">
      <alignment wrapText="1"/>
    </xf>
    <xf numFmtId="44" fontId="1" fillId="14" borderId="13" xfId="0" applyNumberFormat="1" applyFont="1" applyFill="1" applyBorder="1" applyAlignment="1">
      <alignment wrapText="1"/>
    </xf>
    <xf numFmtId="44" fontId="1" fillId="15" borderId="5" xfId="0" applyNumberFormat="1" applyFont="1" applyFill="1" applyBorder="1" applyAlignment="1">
      <alignment wrapText="1"/>
    </xf>
    <xf numFmtId="15" fontId="1" fillId="0" borderId="9" xfId="0" applyNumberFormat="1" applyFont="1" applyBorder="1" applyAlignment="1">
      <alignment wrapText="1"/>
    </xf>
    <xf numFmtId="44" fontId="1" fillId="0" borderId="9" xfId="0" applyNumberFormat="1" applyFont="1" applyBorder="1" applyAlignment="1">
      <alignment wrapText="1"/>
    </xf>
    <xf numFmtId="44" fontId="1" fillId="15" borderId="9" xfId="0" applyNumberFormat="1" applyFont="1" applyFill="1" applyBorder="1" applyAlignment="1">
      <alignment wrapText="1"/>
    </xf>
    <xf numFmtId="0" fontId="2" fillId="14" borderId="3" xfId="0" applyFont="1" applyFill="1" applyBorder="1" applyAlignment="1">
      <alignment wrapText="1"/>
    </xf>
    <xf numFmtId="0" fontId="2" fillId="14" borderId="4" xfId="0" applyFont="1" applyFill="1" applyBorder="1" applyAlignment="1">
      <alignment wrapText="1"/>
    </xf>
    <xf numFmtId="44" fontId="2" fillId="14" borderId="4" xfId="0" applyNumberFormat="1" applyFont="1" applyFill="1" applyBorder="1" applyAlignment="1">
      <alignment wrapText="1"/>
    </xf>
    <xf numFmtId="44" fontId="2" fillId="14" borderId="13" xfId="0" applyNumberFormat="1" applyFont="1" applyFill="1" applyBorder="1" applyAlignment="1">
      <alignment wrapText="1"/>
    </xf>
    <xf numFmtId="44" fontId="2" fillId="15" borderId="5" xfId="0" applyNumberFormat="1" applyFont="1" applyFill="1" applyBorder="1" applyAlignment="1">
      <alignment wrapText="1"/>
    </xf>
    <xf numFmtId="44" fontId="1" fillId="15" borderId="8" xfId="0" applyNumberFormat="1" applyFont="1" applyFill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4" fontId="1" fillId="0" borderId="11" xfId="0" applyNumberFormat="1" applyFont="1" applyBorder="1" applyAlignment="1">
      <alignment wrapText="1"/>
    </xf>
    <xf numFmtId="44" fontId="1" fillId="15" borderId="11" xfId="0" applyNumberFormat="1" applyFont="1" applyFill="1" applyBorder="1" applyAlignment="1">
      <alignment wrapText="1"/>
    </xf>
    <xf numFmtId="17" fontId="1" fillId="0" borderId="12" xfId="0" applyNumberFormat="1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44" fontId="1" fillId="0" borderId="12" xfId="0" applyNumberFormat="1" applyFont="1" applyBorder="1" applyAlignment="1">
      <alignment wrapText="1"/>
    </xf>
    <xf numFmtId="44" fontId="1" fillId="15" borderId="12" xfId="0" applyNumberFormat="1" applyFont="1" applyFill="1" applyBorder="1" applyAlignment="1">
      <alignment wrapText="1"/>
    </xf>
    <xf numFmtId="17" fontId="1" fillId="0" borderId="10" xfId="0" applyNumberFormat="1" applyFont="1" applyBorder="1" applyAlignment="1">
      <alignment wrapText="1"/>
    </xf>
    <xf numFmtId="166" fontId="1" fillId="0" borderId="10" xfId="0" applyNumberFormat="1" applyFont="1" applyBorder="1" applyAlignment="1">
      <alignment wrapText="1"/>
    </xf>
    <xf numFmtId="44" fontId="1" fillId="0" borderId="10" xfId="0" applyNumberFormat="1" applyFont="1" applyBorder="1" applyAlignment="1">
      <alignment wrapText="1"/>
    </xf>
    <xf numFmtId="44" fontId="1" fillId="15" borderId="10" xfId="0" applyNumberFormat="1" applyFont="1" applyFill="1" applyBorder="1" applyAlignment="1">
      <alignment wrapText="1"/>
    </xf>
    <xf numFmtId="0" fontId="2" fillId="14" borderId="7" xfId="0" applyFont="1" applyFill="1" applyBorder="1" applyAlignment="1">
      <alignment wrapText="1"/>
    </xf>
    <xf numFmtId="44" fontId="2" fillId="14" borderId="7" xfId="0" applyNumberFormat="1" applyFont="1" applyFill="1" applyBorder="1" applyAlignment="1">
      <alignment wrapText="1"/>
    </xf>
    <xf numFmtId="15" fontId="1" fillId="0" borderId="11" xfId="0" applyNumberFormat="1" applyFont="1" applyFill="1" applyBorder="1" applyAlignment="1">
      <alignment wrapText="1"/>
    </xf>
    <xf numFmtId="166" fontId="1" fillId="0" borderId="11" xfId="0" applyNumberFormat="1" applyFont="1" applyFill="1" applyBorder="1" applyAlignment="1">
      <alignment wrapText="1"/>
    </xf>
    <xf numFmtId="44" fontId="1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5" fontId="1" fillId="0" borderId="11" xfId="0" applyNumberFormat="1" applyFont="1" applyBorder="1" applyAlignment="1">
      <alignment wrapText="1"/>
    </xf>
    <xf numFmtId="44" fontId="1" fillId="0" borderId="0" xfId="0" applyNumberFormat="1" applyFont="1" applyAlignment="1">
      <alignment wrapText="1"/>
    </xf>
    <xf numFmtId="44" fontId="1" fillId="15" borderId="0" xfId="0" applyNumberFormat="1" applyFont="1" applyFill="1" applyAlignment="1">
      <alignment wrapText="1"/>
    </xf>
    <xf numFmtId="44" fontId="2" fillId="15" borderId="8" xfId="0" applyNumberFormat="1" applyFont="1" applyFill="1" applyBorder="1" applyAlignment="1">
      <alignment wrapText="1"/>
    </xf>
    <xf numFmtId="44" fontId="1" fillId="15" borderId="14" xfId="0" applyNumberFormat="1" applyFont="1" applyFill="1" applyBorder="1" applyAlignment="1">
      <alignment wrapText="1"/>
    </xf>
    <xf numFmtId="166" fontId="1" fillId="15" borderId="12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right" wrapText="1"/>
    </xf>
    <xf numFmtId="17" fontId="1" fillId="0" borderId="12" xfId="0" applyNumberFormat="1" applyFont="1" applyBorder="1" applyAlignment="1">
      <alignment horizontal="right" wrapText="1"/>
    </xf>
    <xf numFmtId="17" fontId="1" fillId="0" borderId="10" xfId="0" applyNumberFormat="1" applyFont="1" applyBorder="1" applyAlignment="1">
      <alignment horizontal="right" wrapText="1"/>
    </xf>
    <xf numFmtId="166" fontId="1" fillId="15" borderId="10" xfId="0" applyNumberFormat="1" applyFont="1" applyFill="1" applyBorder="1" applyAlignment="1">
      <alignment wrapText="1"/>
    </xf>
    <xf numFmtId="166" fontId="1" fillId="15" borderId="11" xfId="0" applyNumberFormat="1" applyFont="1" applyFill="1" applyBorder="1" applyAlignment="1">
      <alignment wrapText="1"/>
    </xf>
    <xf numFmtId="0" fontId="2" fillId="16" borderId="16" xfId="0" applyFont="1" applyFill="1" applyBorder="1" applyAlignment="1">
      <alignment wrapText="1"/>
    </xf>
    <xf numFmtId="44" fontId="2" fillId="16" borderId="16" xfId="0" applyNumberFormat="1" applyFont="1" applyFill="1" applyBorder="1" applyAlignment="1">
      <alignment wrapText="1"/>
    </xf>
    <xf numFmtId="44" fontId="2" fillId="15" borderId="16" xfId="0" applyNumberFormat="1" applyFont="1" applyFill="1" applyBorder="1" applyAlignment="1">
      <alignment wrapText="1"/>
    </xf>
    <xf numFmtId="44" fontId="1" fillId="14" borderId="15" xfId="0" applyNumberFormat="1" applyFont="1" applyFill="1" applyBorder="1" applyAlignment="1">
      <alignment wrapText="1"/>
    </xf>
    <xf numFmtId="0" fontId="6" fillId="8" borderId="1" xfId="0" applyFont="1" applyFill="1" applyBorder="1" applyAlignment="1">
      <alignment vertical="top" wrapText="1"/>
    </xf>
    <xf numFmtId="165" fontId="6" fillId="8" borderId="1" xfId="0" applyNumberFormat="1" applyFont="1" applyFill="1" applyBorder="1" applyAlignment="1">
      <alignment vertical="top" wrapText="1"/>
    </xf>
    <xf numFmtId="165" fontId="1" fillId="8" borderId="1" xfId="0" applyNumberFormat="1" applyFont="1" applyFill="1" applyBorder="1"/>
    <xf numFmtId="165" fontId="7" fillId="2" borderId="1" xfId="0" applyNumberFormat="1" applyFont="1" applyFill="1" applyBorder="1" applyAlignment="1">
      <alignment vertical="top" wrapText="1"/>
    </xf>
    <xf numFmtId="165" fontId="7" fillId="5" borderId="1" xfId="0" applyNumberFormat="1" applyFont="1" applyFill="1" applyBorder="1"/>
    <xf numFmtId="165" fontId="15" fillId="5" borderId="1" xfId="0" applyNumberFormat="1" applyFont="1" applyFill="1" applyBorder="1"/>
    <xf numFmtId="165" fontId="12" fillId="5" borderId="1" xfId="0" applyNumberFormat="1" applyFont="1" applyFill="1" applyBorder="1"/>
    <xf numFmtId="44" fontId="9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A27" sqref="A27"/>
    </sheetView>
  </sheetViews>
  <sheetFormatPr defaultRowHeight="15" x14ac:dyDescent="0.25"/>
  <cols>
    <col min="1" max="1" width="36.85546875" bestFit="1" customWidth="1"/>
    <col min="2" max="2" width="11.5703125" style="66" bestFit="1" customWidth="1"/>
  </cols>
  <sheetData>
    <row r="1" spans="1:3" x14ac:dyDescent="0.25">
      <c r="A1" t="s">
        <v>238</v>
      </c>
      <c r="B1" s="66">
        <v>8395</v>
      </c>
      <c r="C1" t="s">
        <v>239</v>
      </c>
    </row>
    <row r="3" spans="1:3" x14ac:dyDescent="0.25">
      <c r="A3" t="s">
        <v>240</v>
      </c>
      <c r="B3" s="66">
        <v>11453</v>
      </c>
      <c r="C3" t="s">
        <v>241</v>
      </c>
    </row>
    <row r="4" spans="1:3" x14ac:dyDescent="0.25">
      <c r="A4" t="s">
        <v>245</v>
      </c>
      <c r="B4" s="66">
        <v>7233</v>
      </c>
    </row>
    <row r="5" spans="1:3" x14ac:dyDescent="0.25">
      <c r="B5" s="68">
        <f>SUM(B3:B4)</f>
        <v>18686</v>
      </c>
    </row>
    <row r="7" spans="1:3" x14ac:dyDescent="0.25">
      <c r="A7" t="s">
        <v>242</v>
      </c>
      <c r="B7" s="66">
        <v>12840</v>
      </c>
      <c r="C7" t="s">
        <v>249</v>
      </c>
    </row>
    <row r="8" spans="1:3" x14ac:dyDescent="0.25">
      <c r="A8" t="s">
        <v>243</v>
      </c>
      <c r="B8" s="66">
        <v>6056.83</v>
      </c>
    </row>
    <row r="9" spans="1:3" x14ac:dyDescent="0.25">
      <c r="A9" t="s">
        <v>244</v>
      </c>
      <c r="B9" s="66">
        <v>13417</v>
      </c>
    </row>
    <row r="11" spans="1:3" x14ac:dyDescent="0.25">
      <c r="A11" t="s">
        <v>246</v>
      </c>
      <c r="B11" s="68">
        <f>SUM(B5-B9)</f>
        <v>5269</v>
      </c>
      <c r="C11" t="s">
        <v>247</v>
      </c>
    </row>
    <row r="13" spans="1:3" x14ac:dyDescent="0.25">
      <c r="A13" t="s">
        <v>263</v>
      </c>
    </row>
    <row r="14" spans="1:3" x14ac:dyDescent="0.25">
      <c r="A14" t="s">
        <v>264</v>
      </c>
    </row>
    <row r="15" spans="1:3" x14ac:dyDescent="0.25">
      <c r="A15" t="s">
        <v>265</v>
      </c>
    </row>
    <row r="16" spans="1:3" x14ac:dyDescent="0.25">
      <c r="A16" t="s">
        <v>266</v>
      </c>
    </row>
    <row r="18" spans="1:2" x14ac:dyDescent="0.25">
      <c r="A18" t="s">
        <v>267</v>
      </c>
      <c r="B18" s="68">
        <v>8846</v>
      </c>
    </row>
    <row r="19" spans="1:2" x14ac:dyDescent="0.25">
      <c r="A19" t="s">
        <v>268</v>
      </c>
      <c r="B19" s="66">
        <v>373</v>
      </c>
    </row>
    <row r="20" spans="1:2" x14ac:dyDescent="0.25">
      <c r="B20" s="66">
        <f>SUM(B18-B19)</f>
        <v>8473</v>
      </c>
    </row>
    <row r="21" spans="1:2" x14ac:dyDescent="0.25">
      <c r="A21" t="s">
        <v>269</v>
      </c>
      <c r="B21" s="68">
        <v>473</v>
      </c>
    </row>
    <row r="23" spans="1:2" x14ac:dyDescent="0.25">
      <c r="A23" s="52" t="s">
        <v>271</v>
      </c>
    </row>
    <row r="24" spans="1:2" x14ac:dyDescent="0.25">
      <c r="A24" s="52" t="s">
        <v>270</v>
      </c>
    </row>
    <row r="26" spans="1:2" x14ac:dyDescent="0.25">
      <c r="A26" t="s">
        <v>296</v>
      </c>
    </row>
  </sheetData>
  <pageMargins left="0.7" right="0.7" top="0.75" bottom="0.75" header="0.3" footer="0.3"/>
  <pageSetup paperSize="9" orientation="portrait" horizontalDpi="0" verticalDpi="0" r:id="rId1"/>
  <ignoredErrors>
    <ignoredError sqref="B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I11" sqref="I11"/>
    </sheetView>
  </sheetViews>
  <sheetFormatPr defaultRowHeight="15" x14ac:dyDescent="0.25"/>
  <cols>
    <col min="1" max="1" width="37.28515625" customWidth="1"/>
    <col min="2" max="2" width="15.140625" customWidth="1"/>
    <col min="3" max="4" width="15.7109375" customWidth="1"/>
    <col min="5" max="5" width="20.7109375" customWidth="1"/>
  </cols>
  <sheetData>
    <row r="1" spans="1:5" x14ac:dyDescent="0.25">
      <c r="A1" t="s">
        <v>80</v>
      </c>
    </row>
    <row r="2" spans="1:5" x14ac:dyDescent="0.25">
      <c r="B2" t="s">
        <v>81</v>
      </c>
      <c r="C2" t="s">
        <v>82</v>
      </c>
      <c r="D2" t="s">
        <v>83</v>
      </c>
      <c r="E2" t="s">
        <v>84</v>
      </c>
    </row>
    <row r="4" spans="1:5" x14ac:dyDescent="0.25">
      <c r="A4" s="52" t="s">
        <v>60</v>
      </c>
    </row>
    <row r="5" spans="1:5" x14ac:dyDescent="0.25">
      <c r="A5" t="s">
        <v>17</v>
      </c>
      <c r="B5">
        <v>7250</v>
      </c>
      <c r="C5">
        <v>7250</v>
      </c>
      <c r="E5">
        <v>8000</v>
      </c>
    </row>
    <row r="6" spans="1:5" x14ac:dyDescent="0.25">
      <c r="A6" t="s">
        <v>85</v>
      </c>
      <c r="C6">
        <v>3.4799999999999995</v>
      </c>
      <c r="E6">
        <v>0</v>
      </c>
    </row>
    <row r="7" spans="1:5" x14ac:dyDescent="0.25">
      <c r="A7" t="s">
        <v>7</v>
      </c>
      <c r="C7">
        <v>0</v>
      </c>
      <c r="E7">
        <v>0</v>
      </c>
    </row>
    <row r="8" spans="1:5" x14ac:dyDescent="0.25">
      <c r="A8" t="s">
        <v>86</v>
      </c>
      <c r="C8">
        <v>0</v>
      </c>
    </row>
    <row r="9" spans="1:5" x14ac:dyDescent="0.25">
      <c r="A9" t="s">
        <v>87</v>
      </c>
      <c r="C9">
        <v>3677.74</v>
      </c>
      <c r="E9">
        <v>395</v>
      </c>
    </row>
    <row r="10" spans="1:5" x14ac:dyDescent="0.25">
      <c r="A10" s="52" t="s">
        <v>88</v>
      </c>
      <c r="B10" s="52">
        <v>7250</v>
      </c>
      <c r="C10" s="52">
        <v>10931.22</v>
      </c>
      <c r="D10" s="52"/>
      <c r="E10" s="52">
        <f>SUM(E5:E9)</f>
        <v>8395</v>
      </c>
    </row>
    <row r="11" spans="1:5" x14ac:dyDescent="0.25">
      <c r="A11" s="52" t="s">
        <v>61</v>
      </c>
    </row>
    <row r="12" spans="1:5" x14ac:dyDescent="0.25">
      <c r="A12" t="s">
        <v>89</v>
      </c>
    </row>
    <row r="13" spans="1:5" x14ac:dyDescent="0.25">
      <c r="A13" t="s">
        <v>90</v>
      </c>
      <c r="B13">
        <v>350</v>
      </c>
      <c r="C13">
        <v>382.86</v>
      </c>
      <c r="D13" s="53">
        <v>120</v>
      </c>
      <c r="E13">
        <v>450</v>
      </c>
    </row>
    <row r="14" spans="1:5" x14ac:dyDescent="0.25">
      <c r="A14" t="s">
        <v>91</v>
      </c>
      <c r="B14">
        <v>2640</v>
      </c>
      <c r="C14">
        <v>1306.5700000000002</v>
      </c>
      <c r="D14" s="53">
        <v>1780</v>
      </c>
      <c r="E14">
        <v>4230</v>
      </c>
    </row>
    <row r="15" spans="1:5" x14ac:dyDescent="0.25">
      <c r="A15" t="s">
        <v>42</v>
      </c>
      <c r="B15">
        <v>800</v>
      </c>
      <c r="C15">
        <v>743.71</v>
      </c>
      <c r="E15">
        <v>800</v>
      </c>
    </row>
    <row r="16" spans="1:5" x14ac:dyDescent="0.25">
      <c r="A16" t="s">
        <v>92</v>
      </c>
      <c r="B16">
        <v>50</v>
      </c>
      <c r="C16">
        <v>0</v>
      </c>
      <c r="E16">
        <v>50</v>
      </c>
    </row>
    <row r="17" spans="1:5" x14ac:dyDescent="0.25">
      <c r="A17" t="s">
        <v>93</v>
      </c>
      <c r="B17">
        <v>50</v>
      </c>
      <c r="C17">
        <v>0</v>
      </c>
      <c r="E17">
        <v>50</v>
      </c>
    </row>
    <row r="18" spans="1:5" x14ac:dyDescent="0.25">
      <c r="A18" t="s">
        <v>94</v>
      </c>
      <c r="B18">
        <v>50</v>
      </c>
      <c r="C18">
        <v>0</v>
      </c>
      <c r="E18">
        <v>50</v>
      </c>
    </row>
    <row r="19" spans="1:5" x14ac:dyDescent="0.25">
      <c r="A19" t="s">
        <v>5</v>
      </c>
      <c r="B19">
        <v>100</v>
      </c>
      <c r="C19">
        <v>60</v>
      </c>
      <c r="E19">
        <v>100</v>
      </c>
    </row>
    <row r="20" spans="1:5" x14ac:dyDescent="0.25">
      <c r="A20" t="s">
        <v>62</v>
      </c>
      <c r="B20">
        <v>150</v>
      </c>
      <c r="C20">
        <v>240</v>
      </c>
      <c r="E20">
        <v>240</v>
      </c>
    </row>
    <row r="21" spans="1:5" x14ac:dyDescent="0.25">
      <c r="A21" t="s">
        <v>95</v>
      </c>
      <c r="C21">
        <v>0</v>
      </c>
    </row>
    <row r="22" spans="1:5" x14ac:dyDescent="0.25">
      <c r="A22" t="s">
        <v>4</v>
      </c>
    </row>
    <row r="23" spans="1:5" x14ac:dyDescent="0.25">
      <c r="A23" t="s">
        <v>35</v>
      </c>
      <c r="B23">
        <v>100</v>
      </c>
      <c r="C23">
        <v>0</v>
      </c>
      <c r="E23">
        <v>100</v>
      </c>
    </row>
    <row r="24" spans="1:5" x14ac:dyDescent="0.25">
      <c r="A24" t="s">
        <v>96</v>
      </c>
      <c r="B24">
        <v>120</v>
      </c>
      <c r="C24">
        <v>106.14</v>
      </c>
      <c r="E24">
        <v>120</v>
      </c>
    </row>
    <row r="25" spans="1:5" x14ac:dyDescent="0.25">
      <c r="A25" t="s">
        <v>97</v>
      </c>
      <c r="B25">
        <v>200</v>
      </c>
      <c r="C25">
        <v>0</v>
      </c>
      <c r="D25" s="53">
        <v>200</v>
      </c>
      <c r="E25">
        <v>200</v>
      </c>
    </row>
    <row r="26" spans="1:5" x14ac:dyDescent="0.25">
      <c r="A26" t="s">
        <v>7</v>
      </c>
      <c r="C26">
        <v>0</v>
      </c>
    </row>
    <row r="27" spans="1:5" x14ac:dyDescent="0.25">
      <c r="A27" t="s">
        <v>6</v>
      </c>
    </row>
    <row r="28" spans="1:5" x14ac:dyDescent="0.25">
      <c r="A28" t="s">
        <v>69</v>
      </c>
      <c r="B28">
        <v>400</v>
      </c>
      <c r="C28">
        <v>0</v>
      </c>
      <c r="D28" s="53">
        <v>400</v>
      </c>
      <c r="E28">
        <v>400</v>
      </c>
    </row>
    <row r="29" spans="1:5" x14ac:dyDescent="0.25">
      <c r="A29" t="s">
        <v>98</v>
      </c>
      <c r="B29">
        <v>50</v>
      </c>
      <c r="C29">
        <v>50</v>
      </c>
      <c r="E29">
        <v>50</v>
      </c>
    </row>
    <row r="30" spans="1:5" x14ac:dyDescent="0.25">
      <c r="A30" t="s">
        <v>99</v>
      </c>
      <c r="B30">
        <v>150</v>
      </c>
      <c r="C30">
        <v>0</v>
      </c>
      <c r="D30" s="53">
        <v>150</v>
      </c>
      <c r="E30">
        <v>150</v>
      </c>
    </row>
    <row r="31" spans="1:5" x14ac:dyDescent="0.25">
      <c r="A31" t="s">
        <v>100</v>
      </c>
      <c r="B31">
        <v>150</v>
      </c>
      <c r="C31">
        <v>0</v>
      </c>
      <c r="E31">
        <v>150</v>
      </c>
    </row>
    <row r="32" spans="1:5" x14ac:dyDescent="0.25">
      <c r="A32" t="s">
        <v>101</v>
      </c>
      <c r="B32">
        <v>250</v>
      </c>
      <c r="C32">
        <v>0</v>
      </c>
      <c r="D32" s="53">
        <v>250</v>
      </c>
      <c r="E32">
        <v>250</v>
      </c>
    </row>
    <row r="33" spans="1:9" x14ac:dyDescent="0.25">
      <c r="A33" t="s">
        <v>102</v>
      </c>
      <c r="B33" t="s">
        <v>103</v>
      </c>
    </row>
    <row r="34" spans="1:9" x14ac:dyDescent="0.25">
      <c r="A34" t="s">
        <v>104</v>
      </c>
      <c r="B34">
        <v>2000</v>
      </c>
      <c r="C34">
        <v>1843</v>
      </c>
      <c r="E34">
        <v>3650</v>
      </c>
    </row>
    <row r="35" spans="1:9" x14ac:dyDescent="0.25">
      <c r="A35" t="s">
        <v>105</v>
      </c>
      <c r="B35">
        <v>250</v>
      </c>
      <c r="C35">
        <v>36.15</v>
      </c>
      <c r="E35">
        <v>250</v>
      </c>
    </row>
    <row r="36" spans="1:9" x14ac:dyDescent="0.25">
      <c r="A36" t="s">
        <v>76</v>
      </c>
      <c r="B36">
        <v>250</v>
      </c>
      <c r="C36">
        <v>0</v>
      </c>
      <c r="D36">
        <v>250</v>
      </c>
      <c r="E36">
        <v>250</v>
      </c>
      <c r="F36" t="s">
        <v>106</v>
      </c>
    </row>
    <row r="37" spans="1:9" x14ac:dyDescent="0.25">
      <c r="A37" t="s">
        <v>107</v>
      </c>
      <c r="B37">
        <v>500</v>
      </c>
      <c r="C37">
        <v>0</v>
      </c>
      <c r="D37">
        <v>500</v>
      </c>
      <c r="E37" t="s">
        <v>108</v>
      </c>
      <c r="F37" t="s">
        <v>106</v>
      </c>
    </row>
    <row r="38" spans="1:9" x14ac:dyDescent="0.25">
      <c r="A38" t="s">
        <v>109</v>
      </c>
      <c r="C38">
        <v>0</v>
      </c>
      <c r="E38">
        <v>300</v>
      </c>
    </row>
    <row r="39" spans="1:9" x14ac:dyDescent="0.25">
      <c r="A39" t="s">
        <v>110</v>
      </c>
      <c r="B39">
        <v>450</v>
      </c>
      <c r="E39">
        <v>0</v>
      </c>
    </row>
    <row r="40" spans="1:9" x14ac:dyDescent="0.25">
      <c r="A40" t="s">
        <v>79</v>
      </c>
      <c r="B40">
        <v>150</v>
      </c>
      <c r="C40">
        <v>0</v>
      </c>
    </row>
    <row r="41" spans="1:9" x14ac:dyDescent="0.25">
      <c r="A41" s="52" t="s">
        <v>88</v>
      </c>
      <c r="B41" s="52">
        <v>9210</v>
      </c>
      <c r="C41" s="52">
        <v>4768.43</v>
      </c>
      <c r="D41" s="52">
        <f>SUM(D13:D32)</f>
        <v>2900</v>
      </c>
      <c r="E41" s="52">
        <f>SUM(E13:E40)</f>
        <v>11840</v>
      </c>
    </row>
    <row r="43" spans="1:9" x14ac:dyDescent="0.25">
      <c r="E43" s="53" t="s">
        <v>111</v>
      </c>
    </row>
    <row r="44" spans="1:9" x14ac:dyDescent="0.25">
      <c r="A44" t="s">
        <v>112</v>
      </c>
      <c r="B44">
        <v>10885.84</v>
      </c>
    </row>
    <row r="45" spans="1:9" x14ac:dyDescent="0.25">
      <c r="A45" t="s">
        <v>113</v>
      </c>
      <c r="B45">
        <v>2900</v>
      </c>
    </row>
    <row r="46" spans="1:9" x14ac:dyDescent="0.25">
      <c r="A46" t="s">
        <v>114</v>
      </c>
      <c r="B46" s="52">
        <f>SUM(B44-B45)</f>
        <v>7985.84</v>
      </c>
    </row>
    <row r="48" spans="1:9" x14ac:dyDescent="0.25">
      <c r="A48" s="52" t="s">
        <v>115</v>
      </c>
      <c r="B48" s="52" t="s">
        <v>116</v>
      </c>
      <c r="C48" s="52" t="s">
        <v>117</v>
      </c>
      <c r="D48" s="54" t="s">
        <v>118</v>
      </c>
      <c r="E48" s="54" t="s">
        <v>118</v>
      </c>
      <c r="F48" s="54" t="s">
        <v>118</v>
      </c>
      <c r="G48" s="54" t="s">
        <v>118</v>
      </c>
      <c r="H48" s="54" t="s">
        <v>118</v>
      </c>
      <c r="I48" s="54" t="s">
        <v>118</v>
      </c>
    </row>
    <row r="49" spans="1:9" x14ac:dyDescent="0.25">
      <c r="A49" s="52" t="s">
        <v>17</v>
      </c>
      <c r="B49">
        <v>7191.86</v>
      </c>
      <c r="C49">
        <v>7250</v>
      </c>
      <c r="D49">
        <v>7250</v>
      </c>
      <c r="E49">
        <v>7500</v>
      </c>
      <c r="F49">
        <v>7600</v>
      </c>
      <c r="G49">
        <v>7750</v>
      </c>
      <c r="H49">
        <v>8000</v>
      </c>
      <c r="I49">
        <v>8950</v>
      </c>
    </row>
    <row r="50" spans="1:9" x14ac:dyDescent="0.25">
      <c r="A50" s="52" t="s">
        <v>20</v>
      </c>
      <c r="B50">
        <v>58.14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52" t="s">
        <v>119</v>
      </c>
      <c r="B51">
        <v>228.8</v>
      </c>
      <c r="C51">
        <v>226.2</v>
      </c>
      <c r="D51">
        <v>227.1</v>
      </c>
      <c r="E51">
        <v>227.1</v>
      </c>
      <c r="F51">
        <v>227.1</v>
      </c>
      <c r="G51">
        <v>227.1</v>
      </c>
      <c r="H51">
        <v>227.1</v>
      </c>
      <c r="I51">
        <v>227.1</v>
      </c>
    </row>
    <row r="52" spans="1:9" x14ac:dyDescent="0.25">
      <c r="A52" s="52" t="s">
        <v>120</v>
      </c>
      <c r="B52">
        <f t="shared" ref="B52:I52" si="0">SUM(B49/B51)</f>
        <v>31.432954545454542</v>
      </c>
      <c r="C52">
        <f t="shared" si="0"/>
        <v>32.051282051282051</v>
      </c>
      <c r="D52">
        <f t="shared" si="0"/>
        <v>31.924262439453987</v>
      </c>
      <c r="E52">
        <f t="shared" si="0"/>
        <v>33.025099075297227</v>
      </c>
      <c r="F52">
        <f t="shared" si="0"/>
        <v>33.465433729634526</v>
      </c>
      <c r="G52">
        <f t="shared" si="0"/>
        <v>34.125935711140471</v>
      </c>
      <c r="H52">
        <f t="shared" si="0"/>
        <v>35.226772346983708</v>
      </c>
      <c r="I52">
        <f t="shared" si="0"/>
        <v>39.409951563188024</v>
      </c>
    </row>
    <row r="53" spans="1:9" x14ac:dyDescent="0.25">
      <c r="A53" s="52" t="s">
        <v>121</v>
      </c>
      <c r="C53" s="55">
        <f>(C52/B52)-1</f>
        <v>1.9671313586934858E-2</v>
      </c>
      <c r="D53" s="55">
        <f>(D52/C52)-1</f>
        <v>-3.9630118890355837E-3</v>
      </c>
      <c r="E53" s="55">
        <f>(E52/C52)-1</f>
        <v>3.0383091149273511E-2</v>
      </c>
      <c r="F53" s="55">
        <f t="shared" ref="F53:G53" si="1">SUM(F52/$C$52)-1</f>
        <v>4.4121532364597149E-2</v>
      </c>
      <c r="G53" s="55">
        <f t="shared" si="1"/>
        <v>6.4729194187582717E-2</v>
      </c>
      <c r="H53" s="55">
        <f>SUM(H52/$C$52)-1</f>
        <v>9.9075297225891701E-2</v>
      </c>
      <c r="I53" s="55">
        <f>SUM(I52/$C$52)-1</f>
        <v>0.22959048877146637</v>
      </c>
    </row>
    <row r="54" spans="1:9" x14ac:dyDescent="0.25">
      <c r="A54" s="52" t="s">
        <v>122</v>
      </c>
      <c r="C54" s="56">
        <v>0.02</v>
      </c>
      <c r="D54" s="56">
        <v>0</v>
      </c>
      <c r="E54" s="56">
        <v>0.03</v>
      </c>
      <c r="F54" s="56">
        <v>0.04</v>
      </c>
      <c r="G54" s="56">
        <v>0.06</v>
      </c>
      <c r="H54" s="56">
        <v>0.1</v>
      </c>
      <c r="I54" s="56">
        <v>0.23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="80" zoomScaleNormal="80" workbookViewId="0">
      <pane ySplit="1" topLeftCell="A17" activePane="bottomLeft" state="frozen"/>
      <selection pane="bottomLeft" activeCell="R32" sqref="R32"/>
    </sheetView>
  </sheetViews>
  <sheetFormatPr defaultColWidth="11.140625" defaultRowHeight="12.75" outlineLevelCol="1" x14ac:dyDescent="0.2"/>
  <cols>
    <col min="1" max="1" width="27.42578125" style="1" customWidth="1"/>
    <col min="2" max="2" width="13" style="5" customWidth="1"/>
    <col min="3" max="3" width="13" style="2" customWidth="1"/>
    <col min="4" max="15" width="13" style="2" hidden="1" customWidth="1" outlineLevel="1"/>
    <col min="16" max="16" width="13" style="5" customWidth="1" collapsed="1"/>
    <col min="17" max="17" width="13" style="1" hidden="1" customWidth="1" outlineLevel="1"/>
    <col min="18" max="18" width="13" style="73" customWidth="1" collapsed="1"/>
    <col min="19" max="16384" width="11.140625" style="1"/>
  </cols>
  <sheetData>
    <row r="1" spans="1:22" s="8" customFormat="1" ht="32.25" customHeight="1" x14ac:dyDescent="0.25">
      <c r="A1" s="26" t="s">
        <v>22</v>
      </c>
      <c r="B1" s="28" t="s">
        <v>63</v>
      </c>
      <c r="C1" s="131" t="s">
        <v>64</v>
      </c>
      <c r="D1" s="27">
        <v>42461</v>
      </c>
      <c r="E1" s="27">
        <v>42491</v>
      </c>
      <c r="F1" s="27">
        <v>42522</v>
      </c>
      <c r="G1" s="27">
        <v>42552</v>
      </c>
      <c r="H1" s="27">
        <v>42583</v>
      </c>
      <c r="I1" s="27">
        <v>42614</v>
      </c>
      <c r="J1" s="27">
        <v>42644</v>
      </c>
      <c r="K1" s="27">
        <v>42675</v>
      </c>
      <c r="L1" s="27">
        <v>42705</v>
      </c>
      <c r="M1" s="27">
        <v>42736</v>
      </c>
      <c r="N1" s="27">
        <v>42767</v>
      </c>
      <c r="O1" s="27">
        <v>42795</v>
      </c>
      <c r="P1" s="26" t="s">
        <v>130</v>
      </c>
      <c r="Q1" s="28" t="s">
        <v>34</v>
      </c>
      <c r="R1" s="70" t="s">
        <v>248</v>
      </c>
    </row>
    <row r="2" spans="1:22" x14ac:dyDescent="0.2">
      <c r="A2" s="23"/>
      <c r="B2" s="34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Q2" s="29"/>
      <c r="R2" s="71"/>
    </row>
    <row r="3" spans="1:22" x14ac:dyDescent="0.2">
      <c r="A3" s="9" t="s">
        <v>17</v>
      </c>
      <c r="B3" s="34">
        <v>7250</v>
      </c>
      <c r="C3" s="29">
        <v>8000</v>
      </c>
      <c r="D3" s="30">
        <f>Reciepts!E5</f>
        <v>4000</v>
      </c>
      <c r="E3" s="30"/>
      <c r="F3" s="30"/>
      <c r="G3" s="30">
        <f>Reciepts!E13</f>
        <v>4000</v>
      </c>
      <c r="H3" s="30"/>
      <c r="I3" s="30"/>
      <c r="J3" s="30"/>
      <c r="K3" s="30"/>
      <c r="L3" s="30"/>
      <c r="M3" s="30"/>
      <c r="N3" s="30"/>
      <c r="O3" s="30"/>
      <c r="P3" s="31">
        <f>SUM(D3:O3)</f>
        <v>8000</v>
      </c>
      <c r="Q3" s="29">
        <f>C3-P3</f>
        <v>0</v>
      </c>
      <c r="R3" s="71">
        <v>8000</v>
      </c>
    </row>
    <row r="4" spans="1:22" x14ac:dyDescent="0.2">
      <c r="A4" s="9" t="s">
        <v>19</v>
      </c>
      <c r="B4" s="34">
        <v>3677.74</v>
      </c>
      <c r="C4" s="29">
        <v>395</v>
      </c>
      <c r="D4" s="30"/>
      <c r="E4" s="30">
        <f>Reciepts!G7</f>
        <v>490.37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1">
        <f t="shared" ref="P4:P14" si="0">SUM(D4:O4)</f>
        <v>490.37</v>
      </c>
      <c r="Q4" s="29">
        <f t="shared" ref="Q4:Q16" si="1">C4-P4</f>
        <v>-95.37</v>
      </c>
      <c r="R4" s="71">
        <v>373</v>
      </c>
    </row>
    <row r="5" spans="1:22" x14ac:dyDescent="0.2">
      <c r="A5" s="9" t="s">
        <v>31</v>
      </c>
      <c r="B5" s="34">
        <v>3.48</v>
      </c>
      <c r="C5" s="29">
        <v>0</v>
      </c>
      <c r="D5" s="30"/>
      <c r="E5" s="30"/>
      <c r="F5" s="30">
        <f>Reciepts!F8</f>
        <v>0.14000000000000001</v>
      </c>
      <c r="G5" s="30">
        <f>Reciepts!F12</f>
        <v>1.19</v>
      </c>
      <c r="H5" s="30"/>
      <c r="I5" s="30"/>
      <c r="J5" s="30"/>
      <c r="K5" s="30"/>
      <c r="L5" s="30">
        <f>Reciepts!F17</f>
        <v>1.49</v>
      </c>
      <c r="M5" s="30"/>
      <c r="N5" s="30"/>
      <c r="O5" s="30"/>
      <c r="P5" s="31">
        <f t="shared" si="0"/>
        <v>2.8200000000000003</v>
      </c>
      <c r="Q5" s="29">
        <f t="shared" si="1"/>
        <v>-2.8200000000000003</v>
      </c>
      <c r="R5" s="71">
        <v>0</v>
      </c>
    </row>
    <row r="6" spans="1:22" x14ac:dyDescent="0.2">
      <c r="A6" s="9"/>
      <c r="B6" s="34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29"/>
      <c r="R6" s="71"/>
    </row>
    <row r="7" spans="1:22" x14ac:dyDescent="0.2">
      <c r="A7" s="23" t="s">
        <v>6</v>
      </c>
      <c r="B7" s="34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  <c r="Q7" s="29"/>
      <c r="R7" s="71"/>
    </row>
    <row r="8" spans="1:22" x14ac:dyDescent="0.2">
      <c r="A8" s="9" t="s">
        <v>219</v>
      </c>
      <c r="B8" s="34">
        <v>0</v>
      </c>
      <c r="C8" s="29">
        <v>0</v>
      </c>
      <c r="D8" s="30"/>
      <c r="E8" s="30"/>
      <c r="F8" s="30">
        <f>Reciepts!H10</f>
        <v>250</v>
      </c>
      <c r="G8" s="30"/>
      <c r="H8" s="30"/>
      <c r="I8" s="30"/>
      <c r="J8" s="30"/>
      <c r="K8" s="30"/>
      <c r="L8" s="30"/>
      <c r="M8" s="30"/>
      <c r="N8" s="30"/>
      <c r="O8" s="30"/>
      <c r="P8" s="31">
        <f t="shared" si="0"/>
        <v>250</v>
      </c>
      <c r="Q8" s="29">
        <f t="shared" si="1"/>
        <v>-250</v>
      </c>
      <c r="R8" s="71">
        <v>0</v>
      </c>
    </row>
    <row r="9" spans="1:22" x14ac:dyDescent="0.2">
      <c r="A9" s="9" t="s">
        <v>220</v>
      </c>
      <c r="B9" s="34">
        <v>0</v>
      </c>
      <c r="C9" s="29">
        <v>0</v>
      </c>
      <c r="D9" s="30"/>
      <c r="E9" s="30"/>
      <c r="F9" s="30"/>
      <c r="G9" s="30">
        <f>Reciepts!H11</f>
        <v>1568.59</v>
      </c>
      <c r="H9" s="30"/>
      <c r="I9" s="30"/>
      <c r="J9" s="30"/>
      <c r="K9" s="30"/>
      <c r="L9" s="30"/>
      <c r="M9" s="30"/>
      <c r="N9" s="30"/>
      <c r="O9" s="30"/>
      <c r="P9" s="31">
        <f t="shared" si="0"/>
        <v>1568.59</v>
      </c>
      <c r="Q9" s="29"/>
      <c r="R9" s="71">
        <v>0</v>
      </c>
    </row>
    <row r="10" spans="1:22" x14ac:dyDescent="0.2">
      <c r="A10" s="9" t="s">
        <v>234</v>
      </c>
      <c r="B10" s="34">
        <v>0</v>
      </c>
      <c r="C10" s="29">
        <v>0</v>
      </c>
      <c r="D10" s="30"/>
      <c r="E10" s="30"/>
      <c r="F10" s="30"/>
      <c r="G10" s="30"/>
      <c r="H10" s="30"/>
      <c r="I10" s="30"/>
      <c r="J10" s="30">
        <f>Reciepts!H14</f>
        <v>999.95</v>
      </c>
      <c r="K10" s="30"/>
      <c r="L10" s="30"/>
      <c r="M10" s="30"/>
      <c r="N10" s="30"/>
      <c r="O10" s="30"/>
      <c r="P10" s="31">
        <f t="shared" si="0"/>
        <v>999.95</v>
      </c>
      <c r="Q10" s="29"/>
      <c r="R10" s="71">
        <v>0</v>
      </c>
    </row>
    <row r="11" spans="1:22" x14ac:dyDescent="0.2">
      <c r="A11" s="9"/>
      <c r="B11" s="34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>
        <f t="shared" si="0"/>
        <v>0</v>
      </c>
      <c r="Q11" s="29"/>
      <c r="R11" s="71"/>
    </row>
    <row r="12" spans="1:22" x14ac:dyDescent="0.2">
      <c r="A12" s="23" t="s">
        <v>7</v>
      </c>
      <c r="B12" s="34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>
        <f t="shared" si="0"/>
        <v>0</v>
      </c>
      <c r="Q12" s="29"/>
      <c r="R12" s="71"/>
    </row>
    <row r="13" spans="1:22" x14ac:dyDescent="0.2">
      <c r="A13" s="9" t="s">
        <v>235</v>
      </c>
      <c r="B13" s="34">
        <v>552</v>
      </c>
      <c r="C13" s="29">
        <v>0</v>
      </c>
      <c r="D13" s="30"/>
      <c r="E13" s="30"/>
      <c r="F13" s="30">
        <f>Reciepts!I9</f>
        <v>100</v>
      </c>
      <c r="G13" s="30"/>
      <c r="H13" s="30"/>
      <c r="I13" s="30"/>
      <c r="J13" s="30"/>
      <c r="K13" s="30">
        <f>Reciepts!I15</f>
        <v>630</v>
      </c>
      <c r="L13" s="30">
        <f>Reciepts!I16</f>
        <v>150</v>
      </c>
      <c r="M13" s="30">
        <f>Reciepts!I18</f>
        <v>250</v>
      </c>
      <c r="N13" s="30">
        <f>Reciepts!I19+Reciepts!I20</f>
        <v>650</v>
      </c>
      <c r="O13" s="30"/>
      <c r="P13" s="31">
        <f t="shared" si="0"/>
        <v>1780</v>
      </c>
      <c r="Q13" s="29">
        <f t="shared" si="1"/>
        <v>-1780</v>
      </c>
      <c r="R13" s="71">
        <v>0</v>
      </c>
    </row>
    <row r="14" spans="1:22" x14ac:dyDescent="0.2">
      <c r="A14" s="9" t="s">
        <v>131</v>
      </c>
      <c r="B14" s="34">
        <v>0</v>
      </c>
      <c r="C14" s="29">
        <v>0</v>
      </c>
      <c r="D14" s="30">
        <f>Reciepts!I6</f>
        <v>43.47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>
        <f t="shared" si="0"/>
        <v>43.47</v>
      </c>
      <c r="Q14" s="29"/>
      <c r="R14" s="71">
        <v>0</v>
      </c>
    </row>
    <row r="15" spans="1:22" x14ac:dyDescent="0.2"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32"/>
      <c r="R15" s="75"/>
      <c r="V15" s="29"/>
    </row>
    <row r="16" spans="1:22" s="3" customFormat="1" x14ac:dyDescent="0.2">
      <c r="A16" s="11" t="s">
        <v>32</v>
      </c>
      <c r="B16" s="34">
        <f>SUM(B2:B14)</f>
        <v>11483.22</v>
      </c>
      <c r="C16" s="29">
        <f>SUM(C2:C15)</f>
        <v>8395</v>
      </c>
      <c r="D16" s="34">
        <f t="shared" ref="D16:O16" si="2">SUM(D2:D15)</f>
        <v>4043.47</v>
      </c>
      <c r="E16" s="34">
        <f t="shared" si="2"/>
        <v>490.37</v>
      </c>
      <c r="F16" s="34">
        <f t="shared" si="2"/>
        <v>350.14</v>
      </c>
      <c r="G16" s="34">
        <f t="shared" si="2"/>
        <v>5569.78</v>
      </c>
      <c r="H16" s="34">
        <f t="shared" si="2"/>
        <v>0</v>
      </c>
      <c r="I16" s="34">
        <f t="shared" si="2"/>
        <v>0</v>
      </c>
      <c r="J16" s="34">
        <f t="shared" si="2"/>
        <v>999.95</v>
      </c>
      <c r="K16" s="34">
        <f t="shared" si="2"/>
        <v>630</v>
      </c>
      <c r="L16" s="34">
        <f t="shared" si="2"/>
        <v>151.49</v>
      </c>
      <c r="M16" s="34">
        <f t="shared" si="2"/>
        <v>250</v>
      </c>
      <c r="N16" s="34">
        <f t="shared" si="2"/>
        <v>650</v>
      </c>
      <c r="O16" s="34">
        <f t="shared" si="2"/>
        <v>0</v>
      </c>
      <c r="P16" s="31">
        <f>SUM(D16:O16)</f>
        <v>13135.2</v>
      </c>
      <c r="Q16" s="34">
        <f t="shared" si="1"/>
        <v>-4740.2000000000007</v>
      </c>
      <c r="R16" s="71">
        <f>SUM(R3:R15)</f>
        <v>8373</v>
      </c>
    </row>
    <row r="17" spans="1:18" s="3" customFormat="1" x14ac:dyDescent="0.2">
      <c r="A17" s="11" t="s">
        <v>299</v>
      </c>
      <c r="B17" s="34">
        <v>5473.05</v>
      </c>
      <c r="C17" s="29">
        <f>B70</f>
        <v>7233.66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1">
        <v>7233.66</v>
      </c>
      <c r="Q17" s="34"/>
      <c r="R17" s="71">
        <v>5269</v>
      </c>
    </row>
    <row r="18" spans="1:18" x14ac:dyDescent="0.2"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32"/>
      <c r="R18" s="75"/>
    </row>
    <row r="19" spans="1:18" s="3" customFormat="1" x14ac:dyDescent="0.2">
      <c r="A19" s="11" t="s">
        <v>33</v>
      </c>
      <c r="B19" s="34">
        <f>SUM(B16:B17)</f>
        <v>16956.27</v>
      </c>
      <c r="C19" s="29">
        <f t="shared" ref="C19:P19" si="3">SUM(C16:C17)</f>
        <v>15628.66</v>
      </c>
      <c r="D19" s="34">
        <f t="shared" si="3"/>
        <v>4043.47</v>
      </c>
      <c r="E19" s="34">
        <f t="shared" si="3"/>
        <v>490.37</v>
      </c>
      <c r="F19" s="34">
        <f t="shared" si="3"/>
        <v>350.14</v>
      </c>
      <c r="G19" s="34">
        <f t="shared" si="3"/>
        <v>5569.78</v>
      </c>
      <c r="H19" s="34">
        <f t="shared" si="3"/>
        <v>0</v>
      </c>
      <c r="I19" s="34">
        <f t="shared" si="3"/>
        <v>0</v>
      </c>
      <c r="J19" s="34">
        <f t="shared" si="3"/>
        <v>999.95</v>
      </c>
      <c r="K19" s="34">
        <f t="shared" si="3"/>
        <v>630</v>
      </c>
      <c r="L19" s="34">
        <f t="shared" si="3"/>
        <v>151.49</v>
      </c>
      <c r="M19" s="34">
        <f t="shared" si="3"/>
        <v>250</v>
      </c>
      <c r="N19" s="34">
        <f t="shared" si="3"/>
        <v>650</v>
      </c>
      <c r="O19" s="34">
        <f t="shared" si="3"/>
        <v>0</v>
      </c>
      <c r="P19" s="34">
        <f t="shared" si="3"/>
        <v>20368.86</v>
      </c>
      <c r="Q19" s="34"/>
      <c r="R19" s="71">
        <f>SUM(R16:R18)</f>
        <v>13642</v>
      </c>
    </row>
    <row r="20" spans="1:18" x14ac:dyDescent="0.2"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  <c r="Q20" s="32"/>
      <c r="R20" s="75"/>
    </row>
    <row r="21" spans="1:18" x14ac:dyDescent="0.2"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2"/>
      <c r="R21" s="75"/>
    </row>
    <row r="22" spans="1:18" s="8" customFormat="1" ht="32.25" customHeight="1" x14ac:dyDescent="0.25">
      <c r="A22" s="26" t="s">
        <v>24</v>
      </c>
      <c r="B22" s="35" t="s">
        <v>63</v>
      </c>
      <c r="C22" s="132" t="s">
        <v>64</v>
      </c>
      <c r="D22" s="36">
        <v>42095</v>
      </c>
      <c r="E22" s="36">
        <v>42125</v>
      </c>
      <c r="F22" s="36">
        <v>42156</v>
      </c>
      <c r="G22" s="36">
        <v>42186</v>
      </c>
      <c r="H22" s="36">
        <v>42217</v>
      </c>
      <c r="I22" s="36">
        <v>42248</v>
      </c>
      <c r="J22" s="36">
        <v>42278</v>
      </c>
      <c r="K22" s="36">
        <v>42309</v>
      </c>
      <c r="L22" s="36">
        <v>42339</v>
      </c>
      <c r="M22" s="36">
        <v>42370</v>
      </c>
      <c r="N22" s="36">
        <v>42401</v>
      </c>
      <c r="O22" s="36">
        <v>42430</v>
      </c>
      <c r="P22" s="134" t="s">
        <v>9</v>
      </c>
      <c r="Q22" s="35" t="s">
        <v>23</v>
      </c>
      <c r="R22" s="74" t="s">
        <v>248</v>
      </c>
    </row>
    <row r="23" spans="1:18" x14ac:dyDescent="0.2">
      <c r="A23" s="23"/>
      <c r="B23" s="34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29"/>
      <c r="R23" s="71"/>
    </row>
    <row r="24" spans="1:18" x14ac:dyDescent="0.2">
      <c r="A24" s="23" t="s">
        <v>2</v>
      </c>
      <c r="B24" s="34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29"/>
      <c r="R24" s="71"/>
    </row>
    <row r="25" spans="1:18" x14ac:dyDescent="0.2">
      <c r="A25" s="9" t="s">
        <v>68</v>
      </c>
      <c r="B25" s="34">
        <v>200</v>
      </c>
      <c r="C25" s="29">
        <v>200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65"/>
      <c r="P25" s="135">
        <f>SUM(D25:O25)</f>
        <v>0</v>
      </c>
      <c r="Q25" s="29">
        <f t="shared" ref="Q25:Q28" si="4">C25-P25</f>
        <v>200</v>
      </c>
      <c r="R25" s="72">
        <v>200</v>
      </c>
    </row>
    <row r="26" spans="1:18" x14ac:dyDescent="0.2">
      <c r="A26" s="9" t="s">
        <v>75</v>
      </c>
      <c r="B26" s="34">
        <v>630.1</v>
      </c>
      <c r="C26" s="29">
        <v>90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65"/>
      <c r="P26" s="136">
        <f t="shared" ref="P26:P66" si="5">SUM(D26:O26)</f>
        <v>0</v>
      </c>
      <c r="Q26" s="29">
        <f t="shared" si="4"/>
        <v>90</v>
      </c>
      <c r="R26" s="72">
        <v>0</v>
      </c>
    </row>
    <row r="27" spans="1:18" x14ac:dyDescent="0.2">
      <c r="A27" s="9" t="s">
        <v>74</v>
      </c>
      <c r="B27" s="34">
        <v>0</v>
      </c>
      <c r="C27" s="29">
        <v>100</v>
      </c>
      <c r="D27" s="30"/>
      <c r="E27" s="30">
        <f>Payments!E8</f>
        <v>11.05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136">
        <f t="shared" si="5"/>
        <v>11.05</v>
      </c>
      <c r="Q27" s="29">
        <f t="shared" si="4"/>
        <v>88.95</v>
      </c>
      <c r="R27" s="72">
        <v>100</v>
      </c>
    </row>
    <row r="28" spans="1:18" x14ac:dyDescent="0.2">
      <c r="A28" s="9" t="s">
        <v>35</v>
      </c>
      <c r="B28" s="34">
        <v>405.49</v>
      </c>
      <c r="C28" s="29">
        <v>100</v>
      </c>
      <c r="D28" s="30"/>
      <c r="E28" s="30"/>
      <c r="F28" s="30"/>
      <c r="G28" s="30"/>
      <c r="H28" s="30"/>
      <c r="I28" s="30">
        <f>Payments!E19</f>
        <v>71.52</v>
      </c>
      <c r="J28" s="30"/>
      <c r="K28" s="30"/>
      <c r="L28" s="30"/>
      <c r="M28" s="67">
        <f>Payments!E27</f>
        <v>22.31</v>
      </c>
      <c r="N28" s="30"/>
      <c r="O28" s="30"/>
      <c r="P28" s="135">
        <f t="shared" si="5"/>
        <v>93.83</v>
      </c>
      <c r="Q28" s="29">
        <f t="shared" si="4"/>
        <v>6.1700000000000017</v>
      </c>
      <c r="R28" s="72">
        <v>100</v>
      </c>
    </row>
    <row r="29" spans="1:18" x14ac:dyDescent="0.2">
      <c r="A29" s="9"/>
      <c r="B29" s="34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29"/>
      <c r="R29" s="71"/>
    </row>
    <row r="30" spans="1:18" x14ac:dyDescent="0.2">
      <c r="A30" s="23" t="s">
        <v>3</v>
      </c>
      <c r="B30" s="34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29"/>
      <c r="R30" s="71"/>
    </row>
    <row r="31" spans="1:18" x14ac:dyDescent="0.2">
      <c r="A31" s="9" t="s">
        <v>319</v>
      </c>
      <c r="B31" s="34">
        <v>3425.98</v>
      </c>
      <c r="C31" s="29">
        <v>4230</v>
      </c>
      <c r="D31" s="30"/>
      <c r="E31" s="30"/>
      <c r="F31" s="30"/>
      <c r="G31" s="30">
        <f>Payments!F16</f>
        <v>1057.5</v>
      </c>
      <c r="H31" s="30"/>
      <c r="I31" s="30">
        <f>Payments!F22</f>
        <v>1057.5</v>
      </c>
      <c r="J31" s="30"/>
      <c r="K31" s="30"/>
      <c r="L31" s="30"/>
      <c r="M31" s="67">
        <f>Payments!F32</f>
        <v>1057.5</v>
      </c>
      <c r="N31" s="30"/>
      <c r="O31" s="67">
        <f>Payments!F36</f>
        <v>1057.5</v>
      </c>
      <c r="P31" s="135">
        <f t="shared" si="5"/>
        <v>4230</v>
      </c>
      <c r="Q31" s="29"/>
      <c r="R31" s="72">
        <v>4272</v>
      </c>
    </row>
    <row r="32" spans="1:18" x14ac:dyDescent="0.2">
      <c r="A32" s="9" t="s">
        <v>77</v>
      </c>
      <c r="B32" s="34" t="s">
        <v>301</v>
      </c>
      <c r="C32" s="29">
        <v>360</v>
      </c>
      <c r="D32" s="30"/>
      <c r="E32" s="30"/>
      <c r="F32" s="30"/>
      <c r="G32" s="30">
        <f>Payments!E15</f>
        <v>180</v>
      </c>
      <c r="H32" s="30"/>
      <c r="I32" s="30"/>
      <c r="J32" s="30"/>
      <c r="K32" s="30"/>
      <c r="L32" s="30"/>
      <c r="M32" s="30">
        <f>Payments!E29</f>
        <v>180</v>
      </c>
      <c r="N32" s="30"/>
      <c r="O32" s="30"/>
      <c r="P32" s="135">
        <f t="shared" si="5"/>
        <v>360</v>
      </c>
      <c r="Q32" s="29"/>
      <c r="R32" s="71">
        <v>360</v>
      </c>
    </row>
    <row r="33" spans="1:18" x14ac:dyDescent="0.2">
      <c r="A33" s="9"/>
      <c r="B33" s="34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  <c r="Q33" s="29"/>
      <c r="R33" s="71"/>
    </row>
    <row r="34" spans="1:18" x14ac:dyDescent="0.2">
      <c r="A34" s="77" t="s">
        <v>260</v>
      </c>
      <c r="B34" s="34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29"/>
      <c r="R34" s="71"/>
    </row>
    <row r="35" spans="1:18" x14ac:dyDescent="0.2">
      <c r="A35" s="9" t="s">
        <v>259</v>
      </c>
      <c r="B35" s="34">
        <v>149.94999999999999</v>
      </c>
      <c r="C35" s="29">
        <v>300</v>
      </c>
      <c r="D35" s="30"/>
      <c r="E35" s="30"/>
      <c r="F35" s="30"/>
      <c r="G35" s="30"/>
      <c r="H35" s="30"/>
      <c r="I35" s="30">
        <f>Payments!G21</f>
        <v>40</v>
      </c>
      <c r="J35" s="30"/>
      <c r="K35" s="30"/>
      <c r="L35" s="30">
        <f>Payments!G31</f>
        <v>22</v>
      </c>
      <c r="M35" s="65"/>
      <c r="N35" s="30">
        <f>Payments!G34+Payments!G35</f>
        <v>159.97999999999999</v>
      </c>
      <c r="O35" s="30"/>
      <c r="P35" s="136">
        <f t="shared" si="5"/>
        <v>221.98</v>
      </c>
      <c r="Q35" s="29">
        <f t="shared" ref="Q35:Q41" si="6">C35-P35</f>
        <v>78.02000000000001</v>
      </c>
      <c r="R35" s="72">
        <v>500</v>
      </c>
    </row>
    <row r="36" spans="1:18" x14ac:dyDescent="0.2">
      <c r="A36" s="9" t="s">
        <v>262</v>
      </c>
      <c r="B36" s="34" t="s">
        <v>301</v>
      </c>
      <c r="C36" s="29" t="s">
        <v>301</v>
      </c>
      <c r="D36" s="30"/>
      <c r="E36" s="30"/>
      <c r="F36" s="30"/>
      <c r="G36" s="30"/>
      <c r="H36" s="30"/>
      <c r="I36" s="30"/>
      <c r="J36" s="30"/>
      <c r="K36" s="30"/>
      <c r="L36" s="30"/>
      <c r="M36" s="65"/>
      <c r="N36" s="30"/>
      <c r="O36" s="30">
        <f>Payments!G37</f>
        <v>379.84</v>
      </c>
      <c r="P36" s="137">
        <f t="shared" si="5"/>
        <v>379.84</v>
      </c>
      <c r="Q36" s="29"/>
      <c r="R36" s="72">
        <v>80</v>
      </c>
    </row>
    <row r="37" spans="1:18" x14ac:dyDescent="0.2">
      <c r="A37" s="24" t="s">
        <v>261</v>
      </c>
      <c r="B37" s="34">
        <v>1545</v>
      </c>
      <c r="C37" s="29">
        <v>3600</v>
      </c>
      <c r="D37" s="30"/>
      <c r="E37" s="30"/>
      <c r="F37" s="30"/>
      <c r="G37" s="30"/>
      <c r="H37" s="30"/>
      <c r="I37" s="30"/>
      <c r="J37" s="30"/>
      <c r="K37" s="30"/>
      <c r="L37" s="30"/>
      <c r="M37" s="65"/>
      <c r="N37" s="30"/>
      <c r="O37" s="30"/>
      <c r="P37" s="135">
        <f t="shared" si="5"/>
        <v>0</v>
      </c>
      <c r="Q37" s="29">
        <f t="shared" si="6"/>
        <v>3600</v>
      </c>
      <c r="R37" s="72">
        <v>0</v>
      </c>
    </row>
    <row r="38" spans="1:18" x14ac:dyDescent="0.2">
      <c r="A38" s="9" t="s">
        <v>73</v>
      </c>
      <c r="B38" s="34">
        <v>0</v>
      </c>
      <c r="C38" s="29">
        <v>50</v>
      </c>
      <c r="D38" s="30"/>
      <c r="E38" s="30"/>
      <c r="F38" s="30"/>
      <c r="G38" s="30">
        <f>Payments!G17</f>
        <v>55</v>
      </c>
      <c r="H38" s="30"/>
      <c r="I38" s="30"/>
      <c r="J38" s="30"/>
      <c r="K38" s="30"/>
      <c r="L38" s="30"/>
      <c r="M38" s="30"/>
      <c r="N38" s="30"/>
      <c r="O38" s="30"/>
      <c r="P38" s="137">
        <f t="shared" si="5"/>
        <v>55</v>
      </c>
      <c r="Q38" s="29">
        <f t="shared" si="6"/>
        <v>-5</v>
      </c>
      <c r="R38" s="72">
        <v>55</v>
      </c>
    </row>
    <row r="39" spans="1:18" x14ac:dyDescent="0.2">
      <c r="A39" s="9"/>
      <c r="B39" s="34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  <c r="Q39" s="29"/>
      <c r="R39" s="72"/>
    </row>
    <row r="40" spans="1:18" x14ac:dyDescent="0.2">
      <c r="A40" s="9"/>
      <c r="B40" s="34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  <c r="Q40" s="29">
        <f t="shared" si="6"/>
        <v>0</v>
      </c>
      <c r="R40" s="71"/>
    </row>
    <row r="41" spans="1:18" x14ac:dyDescent="0.2">
      <c r="A41" s="23" t="s">
        <v>4</v>
      </c>
      <c r="B41" s="34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  <c r="Q41" s="29">
        <f t="shared" si="6"/>
        <v>0</v>
      </c>
      <c r="R41" s="71"/>
    </row>
    <row r="42" spans="1:18" x14ac:dyDescent="0.2">
      <c r="A42" s="9" t="s">
        <v>37</v>
      </c>
      <c r="B42" s="34">
        <v>106.14</v>
      </c>
      <c r="C42" s="29">
        <v>120</v>
      </c>
      <c r="D42" s="30">
        <f>Payments!H5</f>
        <v>104.63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36">
        <f t="shared" si="5"/>
        <v>104.63</v>
      </c>
      <c r="Q42" s="29">
        <f t="shared" ref="Q42:Q45" si="7">C42-P42</f>
        <v>15.370000000000005</v>
      </c>
      <c r="R42" s="72">
        <v>110</v>
      </c>
    </row>
    <row r="43" spans="1:18" x14ac:dyDescent="0.2">
      <c r="A43" s="9" t="s">
        <v>38</v>
      </c>
      <c r="B43" s="34">
        <v>65.5</v>
      </c>
      <c r="C43" s="29"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65"/>
      <c r="N43" s="30"/>
      <c r="O43" s="30"/>
      <c r="P43" s="31">
        <f t="shared" si="5"/>
        <v>0</v>
      </c>
      <c r="Q43" s="29">
        <f t="shared" si="7"/>
        <v>0</v>
      </c>
      <c r="R43" s="71">
        <v>0</v>
      </c>
    </row>
    <row r="44" spans="1:18" x14ac:dyDescent="0.2">
      <c r="A44" s="9"/>
      <c r="B44" s="34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29">
        <f t="shared" si="7"/>
        <v>0</v>
      </c>
      <c r="R44" s="71"/>
    </row>
    <row r="45" spans="1:18" x14ac:dyDescent="0.2">
      <c r="A45" s="23" t="s">
        <v>5</v>
      </c>
      <c r="B45" s="34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1"/>
      <c r="Q45" s="29">
        <f t="shared" si="7"/>
        <v>0</v>
      </c>
      <c r="R45" s="71"/>
    </row>
    <row r="46" spans="1:18" x14ac:dyDescent="0.2">
      <c r="A46" s="9" t="s">
        <v>39</v>
      </c>
      <c r="B46" s="34">
        <v>50</v>
      </c>
      <c r="C46" s="29">
        <v>100</v>
      </c>
      <c r="D46" s="30"/>
      <c r="E46" s="30"/>
      <c r="F46" s="30"/>
      <c r="G46" s="30">
        <f>Payments!I14</f>
        <v>110</v>
      </c>
      <c r="H46" s="30"/>
      <c r="I46" s="30"/>
      <c r="J46" s="30"/>
      <c r="K46" s="30"/>
      <c r="L46" s="30"/>
      <c r="M46" s="30"/>
      <c r="N46" s="30"/>
      <c r="O46" s="30"/>
      <c r="P46" s="137">
        <f t="shared" si="5"/>
        <v>110</v>
      </c>
      <c r="Q46" s="29">
        <f t="shared" ref="Q46:Q47" si="8">C46-P46</f>
        <v>-10</v>
      </c>
      <c r="R46" s="72">
        <v>200</v>
      </c>
    </row>
    <row r="47" spans="1:18" x14ac:dyDescent="0.2">
      <c r="A47" s="9" t="s">
        <v>40</v>
      </c>
      <c r="B47" s="34">
        <v>0</v>
      </c>
      <c r="C47" s="29">
        <v>50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36">
        <f t="shared" si="5"/>
        <v>0</v>
      </c>
      <c r="Q47" s="29">
        <f t="shared" si="8"/>
        <v>50</v>
      </c>
      <c r="R47" s="72">
        <v>50</v>
      </c>
    </row>
    <row r="48" spans="1:18" x14ac:dyDescent="0.2">
      <c r="A48" s="9"/>
      <c r="B48" s="34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/>
      <c r="Q48" s="29"/>
      <c r="R48" s="71"/>
    </row>
    <row r="49" spans="1:18" x14ac:dyDescent="0.2">
      <c r="A49" s="23" t="s">
        <v>6</v>
      </c>
      <c r="B49" s="34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/>
      <c r="Q49" s="29"/>
      <c r="R49" s="71"/>
    </row>
    <row r="50" spans="1:18" x14ac:dyDescent="0.2">
      <c r="A50" s="9" t="s">
        <v>70</v>
      </c>
      <c r="B50" s="34">
        <v>400</v>
      </c>
      <c r="C50" s="29">
        <v>400</v>
      </c>
      <c r="D50" s="30"/>
      <c r="E50" s="30"/>
      <c r="F50" s="30"/>
      <c r="G50" s="30"/>
      <c r="H50" s="30"/>
      <c r="I50" s="30"/>
      <c r="J50" s="30"/>
      <c r="K50" s="30"/>
      <c r="L50" s="30"/>
      <c r="M50" s="67">
        <f>Payments!J33</f>
        <v>400</v>
      </c>
      <c r="N50" s="30"/>
      <c r="O50" s="30"/>
      <c r="P50" s="31">
        <f t="shared" si="5"/>
        <v>400</v>
      </c>
      <c r="Q50" s="29">
        <f t="shared" ref="Q50:Q55" si="9">C50-P50</f>
        <v>0</v>
      </c>
      <c r="R50" s="71">
        <v>400</v>
      </c>
    </row>
    <row r="51" spans="1:18" x14ac:dyDescent="0.2">
      <c r="A51" s="9" t="s">
        <v>65</v>
      </c>
      <c r="B51" s="34">
        <v>50</v>
      </c>
      <c r="C51" s="29">
        <v>50</v>
      </c>
      <c r="D51" s="30">
        <f>Payments!J7</f>
        <v>50</v>
      </c>
      <c r="E51" s="30"/>
      <c r="F51" s="30"/>
      <c r="G51" s="30"/>
      <c r="H51" s="30"/>
      <c r="I51" s="30"/>
      <c r="J51" s="30"/>
      <c r="K51" s="30"/>
      <c r="L51" s="30"/>
      <c r="M51" s="65"/>
      <c r="N51" s="30"/>
      <c r="O51" s="30"/>
      <c r="P51" s="31">
        <f t="shared" si="5"/>
        <v>50</v>
      </c>
      <c r="Q51" s="29"/>
      <c r="R51" s="71">
        <v>50</v>
      </c>
    </row>
    <row r="52" spans="1:18" ht="12" customHeight="1" x14ac:dyDescent="0.2">
      <c r="A52" s="9" t="s">
        <v>71</v>
      </c>
      <c r="B52" s="34">
        <v>250</v>
      </c>
      <c r="C52" s="29">
        <v>250</v>
      </c>
      <c r="D52" s="30"/>
      <c r="E52" s="30"/>
      <c r="F52" s="30"/>
      <c r="G52" s="30"/>
      <c r="H52" s="30"/>
      <c r="I52" s="30"/>
      <c r="J52" s="30"/>
      <c r="K52" s="30"/>
      <c r="L52" s="30"/>
      <c r="M52" s="67">
        <f>Payments!J28</f>
        <v>250</v>
      </c>
      <c r="N52" s="30"/>
      <c r="O52" s="30"/>
      <c r="P52" s="31">
        <f t="shared" si="5"/>
        <v>250</v>
      </c>
      <c r="Q52" s="29">
        <f t="shared" si="9"/>
        <v>0</v>
      </c>
      <c r="R52" s="73">
        <v>250</v>
      </c>
    </row>
    <row r="53" spans="1:18" x14ac:dyDescent="0.2">
      <c r="A53" s="9" t="s">
        <v>66</v>
      </c>
      <c r="B53" s="34">
        <v>150</v>
      </c>
      <c r="C53" s="29">
        <v>150</v>
      </c>
      <c r="D53" s="30"/>
      <c r="E53" s="30"/>
      <c r="F53" s="30"/>
      <c r="G53" s="30"/>
      <c r="H53" s="30"/>
      <c r="I53" s="30"/>
      <c r="J53" s="30"/>
      <c r="K53" s="30"/>
      <c r="L53" s="30"/>
      <c r="M53" s="67">
        <f>Payments!J30</f>
        <v>150</v>
      </c>
      <c r="N53" s="30"/>
      <c r="O53" s="30"/>
      <c r="P53" s="31">
        <f t="shared" si="5"/>
        <v>150</v>
      </c>
      <c r="Q53" s="29">
        <f t="shared" si="9"/>
        <v>0</v>
      </c>
      <c r="R53" s="71">
        <v>150</v>
      </c>
    </row>
    <row r="54" spans="1:18" x14ac:dyDescent="0.2">
      <c r="A54" s="9" t="s">
        <v>72</v>
      </c>
      <c r="B54" s="34">
        <v>0</v>
      </c>
      <c r="C54" s="29"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>
        <f t="shared" si="5"/>
        <v>0</v>
      </c>
      <c r="Q54" s="29"/>
      <c r="R54" s="71">
        <v>0</v>
      </c>
    </row>
    <row r="55" spans="1:18" x14ac:dyDescent="0.2">
      <c r="A55" s="9" t="s">
        <v>7</v>
      </c>
      <c r="B55" s="34">
        <v>0</v>
      </c>
      <c r="C55" s="29">
        <v>150</v>
      </c>
      <c r="D55" s="30"/>
      <c r="E55" s="30"/>
      <c r="F55" s="30"/>
      <c r="G55" s="30"/>
      <c r="H55" s="30"/>
      <c r="I55" s="30"/>
      <c r="J55" s="30"/>
      <c r="K55" s="30"/>
      <c r="L55" s="30"/>
      <c r="M55" s="65"/>
      <c r="N55" s="30"/>
      <c r="O55" s="30"/>
      <c r="P55" s="136">
        <f t="shared" si="5"/>
        <v>0</v>
      </c>
      <c r="Q55" s="29">
        <f t="shared" si="9"/>
        <v>150</v>
      </c>
      <c r="R55" s="72">
        <v>150</v>
      </c>
    </row>
    <row r="56" spans="1:18" x14ac:dyDescent="0.2">
      <c r="A56" s="9"/>
      <c r="B56" s="34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  <c r="Q56" s="29"/>
      <c r="R56" s="71"/>
    </row>
    <row r="57" spans="1:18" x14ac:dyDescent="0.2">
      <c r="A57" s="23" t="s">
        <v>7</v>
      </c>
      <c r="B57" s="34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  <c r="Q57" s="29"/>
      <c r="R57" s="71"/>
    </row>
    <row r="58" spans="1:18" x14ac:dyDescent="0.2">
      <c r="A58" s="9" t="s">
        <v>41</v>
      </c>
      <c r="B58" s="34">
        <v>200</v>
      </c>
      <c r="C58" s="29">
        <v>240</v>
      </c>
      <c r="D58" s="30">
        <f>Payments!K6</f>
        <v>30</v>
      </c>
      <c r="E58" s="30"/>
      <c r="F58" s="30"/>
      <c r="G58" s="30"/>
      <c r="H58" s="30"/>
      <c r="I58" s="30">
        <f>Payments!K20</f>
        <v>100</v>
      </c>
      <c r="J58" s="30"/>
      <c r="K58" s="30"/>
      <c r="L58" s="30"/>
      <c r="M58" s="30"/>
      <c r="N58" s="30"/>
      <c r="O58" s="30"/>
      <c r="P58" s="136">
        <f t="shared" si="5"/>
        <v>130</v>
      </c>
      <c r="Q58" s="29">
        <f t="shared" ref="Q58:Q63" si="10">C58-P58</f>
        <v>110</v>
      </c>
      <c r="R58" s="72">
        <v>150</v>
      </c>
    </row>
    <row r="59" spans="1:18" x14ac:dyDescent="0.2">
      <c r="A59" s="9" t="s">
        <v>203</v>
      </c>
      <c r="B59" s="34">
        <v>36.15</v>
      </c>
      <c r="C59" s="29">
        <v>250</v>
      </c>
      <c r="D59" s="30"/>
      <c r="E59" s="30">
        <f>Payments!K9</f>
        <v>44</v>
      </c>
      <c r="F59" s="30">
        <f>Payments!K11</f>
        <v>153.97</v>
      </c>
      <c r="G59" s="30">
        <f>Payments!K12+Payments!K13+Payments!K18</f>
        <v>222.56</v>
      </c>
      <c r="H59" s="30"/>
      <c r="I59" s="30">
        <f>Payments!K23+Payments!K24</f>
        <v>999.95</v>
      </c>
      <c r="J59" s="30"/>
      <c r="K59" s="30">
        <f>Payments!K26</f>
        <v>168.31</v>
      </c>
      <c r="L59" s="30"/>
      <c r="M59" s="30"/>
      <c r="N59" s="30"/>
      <c r="O59" s="30"/>
      <c r="P59" s="137">
        <f t="shared" si="5"/>
        <v>1588.79</v>
      </c>
      <c r="Q59" s="29">
        <f t="shared" si="10"/>
        <v>-1338.79</v>
      </c>
      <c r="R59" s="72">
        <v>250</v>
      </c>
    </row>
    <row r="60" spans="1:18" x14ac:dyDescent="0.2">
      <c r="A60" s="9" t="s">
        <v>42</v>
      </c>
      <c r="B60" s="34">
        <v>743.71</v>
      </c>
      <c r="C60" s="29">
        <v>800</v>
      </c>
      <c r="D60" s="30"/>
      <c r="E60" s="30">
        <f>Payments!E10</f>
        <v>580.24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136">
        <f t="shared" si="5"/>
        <v>580.24</v>
      </c>
      <c r="Q60" s="29">
        <f t="shared" si="10"/>
        <v>219.76</v>
      </c>
      <c r="R60" s="72">
        <v>581</v>
      </c>
    </row>
    <row r="61" spans="1:18" x14ac:dyDescent="0.2">
      <c r="A61" s="9" t="s">
        <v>76</v>
      </c>
      <c r="B61" s="34">
        <v>250</v>
      </c>
      <c r="C61" s="29">
        <v>250</v>
      </c>
      <c r="D61" s="30"/>
      <c r="E61" s="30"/>
      <c r="F61" s="30"/>
      <c r="G61" s="30"/>
      <c r="H61" s="30"/>
      <c r="I61" s="30"/>
      <c r="J61" s="30"/>
      <c r="K61" s="30">
        <v>125</v>
      </c>
      <c r="L61" s="30"/>
      <c r="M61" s="65"/>
      <c r="N61" s="30"/>
      <c r="O61" s="30"/>
      <c r="P61" s="31">
        <f t="shared" si="5"/>
        <v>125</v>
      </c>
      <c r="Q61" s="29">
        <f t="shared" si="10"/>
        <v>125</v>
      </c>
      <c r="R61" s="71">
        <v>250</v>
      </c>
    </row>
    <row r="62" spans="1:18" x14ac:dyDescent="0.2">
      <c r="A62" s="9" t="s">
        <v>78</v>
      </c>
      <c r="B62" s="34">
        <v>500</v>
      </c>
      <c r="C62" s="29">
        <v>500</v>
      </c>
      <c r="D62" s="30"/>
      <c r="E62" s="30"/>
      <c r="F62" s="30"/>
      <c r="G62" s="30"/>
      <c r="H62" s="30"/>
      <c r="I62" s="30"/>
      <c r="J62" s="30"/>
      <c r="K62" s="30">
        <v>500</v>
      </c>
      <c r="L62" s="30"/>
      <c r="M62" s="65"/>
      <c r="N62" s="30"/>
      <c r="O62" s="30"/>
      <c r="P62" s="31">
        <f t="shared" si="5"/>
        <v>500</v>
      </c>
      <c r="Q62" s="29">
        <f t="shared" si="10"/>
        <v>0</v>
      </c>
      <c r="R62" s="71">
        <v>630</v>
      </c>
    </row>
    <row r="63" spans="1:18" x14ac:dyDescent="0.2">
      <c r="A63" s="9" t="s">
        <v>79</v>
      </c>
      <c r="B63" s="34">
        <v>141.80000000000001</v>
      </c>
      <c r="C63" s="29"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1">
        <f t="shared" si="5"/>
        <v>0</v>
      </c>
      <c r="Q63" s="29">
        <f t="shared" si="10"/>
        <v>0</v>
      </c>
      <c r="R63" s="71">
        <v>0</v>
      </c>
    </row>
    <row r="64" spans="1:18" x14ac:dyDescent="0.2">
      <c r="A64" s="76"/>
      <c r="B64" s="34"/>
      <c r="C64" s="29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1"/>
      <c r="Q64" s="29"/>
      <c r="R64" s="71"/>
    </row>
    <row r="65" spans="1:18" x14ac:dyDescent="0.2">
      <c r="A65" s="23" t="s">
        <v>8</v>
      </c>
      <c r="B65" s="34">
        <v>422.79</v>
      </c>
      <c r="C65" s="29">
        <v>500</v>
      </c>
      <c r="D65" s="30"/>
      <c r="E65" s="30">
        <f>Payments!L8+Payments!L9</f>
        <v>11</v>
      </c>
      <c r="F65" s="30"/>
      <c r="G65" s="30">
        <f>Payments!L13+Payments!L14+Payments!L18</f>
        <v>44.879999999999995</v>
      </c>
      <c r="H65" s="30"/>
      <c r="I65" s="30">
        <f>Payments!L19+Payments!L20+Payments!L24</f>
        <v>154.29</v>
      </c>
      <c r="J65" s="30"/>
      <c r="K65" s="30">
        <f>Payments!L25+Payments!L26</f>
        <v>158.66</v>
      </c>
      <c r="L65" s="30"/>
      <c r="M65" s="30">
        <f>Payments!L27</f>
        <v>4.46</v>
      </c>
      <c r="N65" s="30"/>
      <c r="O65" s="30">
        <f>Payments!L37</f>
        <v>75.97</v>
      </c>
      <c r="P65" s="31">
        <f t="shared" si="5"/>
        <v>449.26</v>
      </c>
      <c r="Q65" s="29">
        <f t="shared" ref="Q65" si="11">C65-P65</f>
        <v>50.740000000000009</v>
      </c>
      <c r="R65" s="71"/>
    </row>
    <row r="66" spans="1:18" x14ac:dyDescent="0.2">
      <c r="A66" s="9"/>
      <c r="B66" s="34"/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1">
        <f t="shared" si="5"/>
        <v>0</v>
      </c>
      <c r="Q66" s="29"/>
      <c r="R66" s="71"/>
    </row>
    <row r="67" spans="1:18" x14ac:dyDescent="0.2">
      <c r="B67" s="33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3"/>
      <c r="Q67" s="32"/>
      <c r="R67" s="71"/>
    </row>
    <row r="68" spans="1:18" s="3" customFormat="1" x14ac:dyDescent="0.2">
      <c r="A68" s="11" t="s">
        <v>43</v>
      </c>
      <c r="B68" s="34">
        <f t="shared" ref="B68:O68" si="12">SUM(B23:B66)</f>
        <v>9722.61</v>
      </c>
      <c r="C68" s="29">
        <f t="shared" si="12"/>
        <v>12840</v>
      </c>
      <c r="D68" s="31">
        <f t="shared" si="12"/>
        <v>184.63</v>
      </c>
      <c r="E68" s="31">
        <f t="shared" si="12"/>
        <v>646.29</v>
      </c>
      <c r="F68" s="31">
        <f t="shared" si="12"/>
        <v>153.97</v>
      </c>
      <c r="G68" s="31">
        <f t="shared" si="12"/>
        <v>1669.94</v>
      </c>
      <c r="H68" s="31">
        <f t="shared" si="12"/>
        <v>0</v>
      </c>
      <c r="I68" s="31">
        <f t="shared" si="12"/>
        <v>2423.2600000000002</v>
      </c>
      <c r="J68" s="31">
        <f t="shared" si="12"/>
        <v>0</v>
      </c>
      <c r="K68" s="31">
        <f t="shared" si="12"/>
        <v>951.96999999999991</v>
      </c>
      <c r="L68" s="31">
        <f t="shared" si="12"/>
        <v>22</v>
      </c>
      <c r="M68" s="31">
        <f t="shared" si="12"/>
        <v>2064.27</v>
      </c>
      <c r="N68" s="31">
        <f t="shared" si="12"/>
        <v>159.97999999999999</v>
      </c>
      <c r="O68" s="31">
        <f t="shared" si="12"/>
        <v>1513.31</v>
      </c>
      <c r="P68" s="31">
        <f>SUM(D68:O68)</f>
        <v>9789.619999999999</v>
      </c>
      <c r="Q68" s="34">
        <f t="shared" ref="Q68" si="13">C68-P68</f>
        <v>3050.380000000001</v>
      </c>
      <c r="R68" s="69">
        <f>SUM(R25:R65)</f>
        <v>8888</v>
      </c>
    </row>
    <row r="69" spans="1:18" x14ac:dyDescent="0.2">
      <c r="B69" s="33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32"/>
      <c r="R69" s="71"/>
    </row>
    <row r="70" spans="1:18" x14ac:dyDescent="0.2">
      <c r="A70" s="11" t="s">
        <v>45</v>
      </c>
      <c r="B70" s="34">
        <f t="shared" ref="B70:O70" si="14">B19-B68</f>
        <v>7233.66</v>
      </c>
      <c r="C70" s="29">
        <f t="shared" si="14"/>
        <v>2788.66</v>
      </c>
      <c r="D70" s="31">
        <f t="shared" si="14"/>
        <v>3858.8399999999997</v>
      </c>
      <c r="E70" s="31">
        <f t="shared" si="14"/>
        <v>-155.91999999999996</v>
      </c>
      <c r="F70" s="31">
        <f t="shared" si="14"/>
        <v>196.17</v>
      </c>
      <c r="G70" s="31">
        <f t="shared" si="14"/>
        <v>3899.8399999999997</v>
      </c>
      <c r="H70" s="31">
        <f t="shared" si="14"/>
        <v>0</v>
      </c>
      <c r="I70" s="31">
        <f t="shared" si="14"/>
        <v>-2423.2600000000002</v>
      </c>
      <c r="J70" s="31">
        <f t="shared" si="14"/>
        <v>999.95</v>
      </c>
      <c r="K70" s="31">
        <f t="shared" si="14"/>
        <v>-321.96999999999991</v>
      </c>
      <c r="L70" s="31">
        <f t="shared" si="14"/>
        <v>129.49</v>
      </c>
      <c r="M70" s="31">
        <f t="shared" si="14"/>
        <v>-1814.27</v>
      </c>
      <c r="N70" s="31">
        <f t="shared" si="14"/>
        <v>490.02</v>
      </c>
      <c r="O70" s="31">
        <f t="shared" si="14"/>
        <v>-1513.31</v>
      </c>
      <c r="P70" s="31">
        <v>10579.24</v>
      </c>
      <c r="Q70" s="32"/>
      <c r="R70" s="71"/>
    </row>
    <row r="71" spans="1:18" x14ac:dyDescent="0.2">
      <c r="B71" s="33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3"/>
      <c r="Q71" s="32"/>
      <c r="R71" s="71"/>
    </row>
    <row r="72" spans="1:18" x14ac:dyDescent="0.2">
      <c r="A72" s="24" t="s">
        <v>44</v>
      </c>
      <c r="B72" s="34">
        <v>4000</v>
      </c>
      <c r="C72" s="29">
        <v>3788.66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>
        <f>P3*50%</f>
        <v>4000</v>
      </c>
      <c r="Q72" s="32"/>
      <c r="R72" s="71"/>
    </row>
    <row r="73" spans="1:18" x14ac:dyDescent="0.2">
      <c r="A73" s="24" t="s">
        <v>300</v>
      </c>
      <c r="B73" s="34">
        <v>3233.66</v>
      </c>
      <c r="C73" s="29">
        <v>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1">
        <v>3600</v>
      </c>
      <c r="Q73" s="32"/>
      <c r="R73" s="71"/>
    </row>
    <row r="75" spans="1:18" s="3" customFormat="1" ht="13.5" customHeight="1" x14ac:dyDescent="0.2">
      <c r="A75" s="25" t="s">
        <v>46</v>
      </c>
      <c r="B75" s="37">
        <f>SUM(B72:B73)</f>
        <v>7233.66</v>
      </c>
      <c r="C75" s="133">
        <f>SUM(C72:C73)</f>
        <v>3788.66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>
        <f>SUM(P72:P73)</f>
        <v>7600</v>
      </c>
      <c r="Q75" s="33"/>
      <c r="R75" s="71"/>
    </row>
  </sheetData>
  <pageMargins left="0.7" right="0.7" top="0.75" bottom="0.75" header="0.3" footer="0.3"/>
  <pageSetup paperSize="9" scale="71" orientation="portrait" verticalDpi="0" r:id="rId1"/>
  <ignoredErrors>
    <ignoredError sqref="F68 H68:O68 H16:I16 P25:P26 P37 P43 P47 P50 P52:P55 P61:P63" formulaRange="1"/>
    <ignoredError sqref="C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2"/>
  <sheetViews>
    <sheetView topLeftCell="E1" zoomScale="90" zoomScaleNormal="90" workbookViewId="0">
      <pane ySplit="4" topLeftCell="A24" activePane="bottomLeft" state="frozen"/>
      <selection pane="bottomLeft" activeCell="L2" sqref="L2"/>
    </sheetView>
  </sheetViews>
  <sheetFormatPr defaultColWidth="11.140625" defaultRowHeight="12.75" x14ac:dyDescent="0.2"/>
  <cols>
    <col min="1" max="2" width="13" style="18" customWidth="1"/>
    <col min="3" max="3" width="34.42578125" style="1" customWidth="1"/>
    <col min="4" max="4" width="42.85546875" style="1" customWidth="1"/>
    <col min="5" max="12" width="13" style="2" customWidth="1"/>
    <col min="13" max="13" width="13" style="5" customWidth="1"/>
    <col min="14" max="14" width="13" style="18" customWidth="1"/>
    <col min="15" max="15" width="13" style="1" customWidth="1"/>
    <col min="16" max="16" width="10" style="1" customWidth="1"/>
    <col min="17" max="17" width="8.5703125" style="1" hidden="1" customWidth="1"/>
    <col min="18" max="18" width="6.140625" style="19" bestFit="1" customWidth="1"/>
    <col min="19" max="16384" width="11.140625" style="1"/>
  </cols>
  <sheetData>
    <row r="1" spans="1:19" x14ac:dyDescent="0.2">
      <c r="A1" s="13" t="s">
        <v>14</v>
      </c>
    </row>
    <row r="2" spans="1:19" s="3" customFormat="1" x14ac:dyDescent="0.2">
      <c r="A2" s="14"/>
      <c r="B2" s="14"/>
      <c r="D2" s="4" t="s">
        <v>13</v>
      </c>
      <c r="E2" s="12">
        <f t="shared" ref="E2:L2" si="0">SUM(E$5:E$1048576)</f>
        <v>1045.1199999999999</v>
      </c>
      <c r="F2" s="12">
        <f t="shared" si="0"/>
        <v>4230</v>
      </c>
      <c r="G2" s="12">
        <f t="shared" si="0"/>
        <v>656.81999999999994</v>
      </c>
      <c r="H2" s="12">
        <f t="shared" si="0"/>
        <v>104.63</v>
      </c>
      <c r="I2" s="12">
        <f t="shared" si="0"/>
        <v>110</v>
      </c>
      <c r="J2" s="12">
        <f t="shared" si="0"/>
        <v>850</v>
      </c>
      <c r="K2" s="12">
        <f t="shared" si="0"/>
        <v>2343.79</v>
      </c>
      <c r="L2" s="12">
        <f t="shared" si="0"/>
        <v>449.25999999999988</v>
      </c>
      <c r="M2" s="6">
        <f>SUM(E2:L2)</f>
        <v>9789.6200000000008</v>
      </c>
      <c r="N2" s="14"/>
      <c r="R2" s="20"/>
    </row>
    <row r="4" spans="1:19" s="8" customFormat="1" ht="48" customHeight="1" x14ac:dyDescent="0.25">
      <c r="A4" s="15" t="s">
        <v>12</v>
      </c>
      <c r="B4" s="15" t="s">
        <v>28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260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15" t="s">
        <v>10</v>
      </c>
      <c r="O4" s="7" t="s">
        <v>11</v>
      </c>
      <c r="R4" s="21" t="s">
        <v>30</v>
      </c>
      <c r="S4" s="8" t="s">
        <v>29</v>
      </c>
    </row>
    <row r="5" spans="1:19" x14ac:dyDescent="0.2">
      <c r="A5" s="16">
        <v>42493</v>
      </c>
      <c r="B5" s="17">
        <v>100026</v>
      </c>
      <c r="C5" s="9" t="s">
        <v>123</v>
      </c>
      <c r="D5" s="9" t="s">
        <v>124</v>
      </c>
      <c r="E5" s="10"/>
      <c r="F5" s="10"/>
      <c r="G5" s="10"/>
      <c r="H5" s="10">
        <v>104.63</v>
      </c>
      <c r="I5" s="10"/>
      <c r="J5" s="10"/>
      <c r="K5" s="10"/>
      <c r="L5" s="10">
        <v>0</v>
      </c>
      <c r="M5" s="12">
        <v>104.63</v>
      </c>
      <c r="N5" s="17"/>
      <c r="O5" s="9">
        <v>1</v>
      </c>
      <c r="Q5" s="2">
        <f t="shared" ref="Q5:Q34" si="1">SUM(E5:K5)*0.2</f>
        <v>20.926000000000002</v>
      </c>
      <c r="R5" s="19" t="str">
        <f t="shared" ref="R5:R110" si="2">IF(ISBLANK(L5)," ",IF(Q5=L5,"Y","Error"))</f>
        <v>Error</v>
      </c>
    </row>
    <row r="6" spans="1:19" x14ac:dyDescent="0.2">
      <c r="A6" s="16">
        <v>42493</v>
      </c>
      <c r="B6" s="17">
        <v>100027</v>
      </c>
      <c r="C6" s="9" t="s">
        <v>176</v>
      </c>
      <c r="D6" s="9" t="s">
        <v>210</v>
      </c>
      <c r="E6" s="10"/>
      <c r="F6" s="10"/>
      <c r="G6" s="10"/>
      <c r="H6" s="10"/>
      <c r="I6" s="10"/>
      <c r="J6" s="10"/>
      <c r="K6" s="10">
        <v>30</v>
      </c>
      <c r="L6" s="10">
        <v>0</v>
      </c>
      <c r="M6" s="12">
        <v>30</v>
      </c>
      <c r="N6" s="17"/>
      <c r="O6" s="9">
        <v>2</v>
      </c>
      <c r="Q6" s="2">
        <f>SUM(F6:K6)*0.2</f>
        <v>6</v>
      </c>
      <c r="R6" s="19" t="str">
        <f t="shared" si="2"/>
        <v>Error</v>
      </c>
    </row>
    <row r="7" spans="1:19" x14ac:dyDescent="0.2">
      <c r="A7" s="16">
        <v>42493</v>
      </c>
      <c r="B7" s="17">
        <v>100025</v>
      </c>
      <c r="C7" s="9" t="s">
        <v>177</v>
      </c>
      <c r="D7" s="9" t="s">
        <v>178</v>
      </c>
      <c r="E7" s="10"/>
      <c r="F7" s="10"/>
      <c r="G7" s="10"/>
      <c r="H7" s="10"/>
      <c r="I7" s="10"/>
      <c r="J7" s="10">
        <v>50</v>
      </c>
      <c r="K7" s="10"/>
      <c r="L7" s="10">
        <v>0</v>
      </c>
      <c r="M7" s="12">
        <v>50</v>
      </c>
      <c r="N7" s="17"/>
      <c r="O7" s="9">
        <v>3</v>
      </c>
      <c r="Q7" s="2">
        <f t="shared" si="1"/>
        <v>10</v>
      </c>
      <c r="R7" s="19" t="str">
        <f t="shared" si="2"/>
        <v>Error</v>
      </c>
    </row>
    <row r="8" spans="1:19" x14ac:dyDescent="0.2">
      <c r="A8" s="16">
        <v>42515</v>
      </c>
      <c r="B8" s="17" t="s">
        <v>185</v>
      </c>
      <c r="C8" s="9" t="s">
        <v>186</v>
      </c>
      <c r="D8" s="9" t="s">
        <v>187</v>
      </c>
      <c r="E8" s="10">
        <v>11.05</v>
      </c>
      <c r="F8" s="10"/>
      <c r="G8" s="10"/>
      <c r="H8" s="10"/>
      <c r="I8" s="10"/>
      <c r="J8" s="10"/>
      <c r="K8" s="10"/>
      <c r="L8" s="10">
        <v>2.2000000000000002</v>
      </c>
      <c r="M8" s="12">
        <v>13.25</v>
      </c>
      <c r="N8" s="17">
        <v>193012487</v>
      </c>
      <c r="O8" s="9">
        <v>4</v>
      </c>
      <c r="Q8" s="2">
        <f t="shared" si="1"/>
        <v>2.2100000000000004</v>
      </c>
      <c r="R8" s="19" t="str">
        <f t="shared" si="2"/>
        <v>Error</v>
      </c>
    </row>
    <row r="9" spans="1:19" x14ac:dyDescent="0.2">
      <c r="A9" s="16">
        <v>42516</v>
      </c>
      <c r="B9" s="17" t="s">
        <v>188</v>
      </c>
      <c r="C9" s="9" t="s">
        <v>192</v>
      </c>
      <c r="D9" s="9" t="s">
        <v>193</v>
      </c>
      <c r="E9" s="10"/>
      <c r="F9" s="10"/>
      <c r="G9" s="10"/>
      <c r="H9" s="10"/>
      <c r="I9" s="10"/>
      <c r="J9" s="10"/>
      <c r="K9" s="10">
        <v>44</v>
      </c>
      <c r="L9" s="10">
        <v>8.8000000000000007</v>
      </c>
      <c r="M9" s="12">
        <v>52.8</v>
      </c>
      <c r="N9" s="17">
        <v>222614051</v>
      </c>
      <c r="O9" s="9">
        <v>5</v>
      </c>
      <c r="Q9" s="2">
        <f t="shared" si="1"/>
        <v>8.8000000000000007</v>
      </c>
      <c r="R9" s="19" t="str">
        <f t="shared" si="2"/>
        <v>Y</v>
      </c>
    </row>
    <row r="10" spans="1:19" x14ac:dyDescent="0.2">
      <c r="A10" s="16">
        <v>42516</v>
      </c>
      <c r="B10" s="17" t="s">
        <v>189</v>
      </c>
      <c r="C10" s="9" t="s">
        <v>190</v>
      </c>
      <c r="D10" s="9" t="s">
        <v>191</v>
      </c>
      <c r="E10" s="10">
        <v>580.24</v>
      </c>
      <c r="F10" s="10"/>
      <c r="G10" s="10"/>
      <c r="H10" s="10"/>
      <c r="I10" s="10"/>
      <c r="J10" s="10"/>
      <c r="K10" s="10"/>
      <c r="L10" s="10">
        <v>0</v>
      </c>
      <c r="M10" s="12">
        <v>580.24</v>
      </c>
      <c r="N10" s="17"/>
      <c r="O10" s="9">
        <v>6</v>
      </c>
      <c r="Q10" s="2">
        <f t="shared" si="1"/>
        <v>116.048</v>
      </c>
      <c r="R10" s="19" t="str">
        <f t="shared" si="2"/>
        <v>Error</v>
      </c>
    </row>
    <row r="11" spans="1:19" x14ac:dyDescent="0.2">
      <c r="A11" s="16">
        <v>42538</v>
      </c>
      <c r="B11" s="17" t="s">
        <v>189</v>
      </c>
      <c r="C11" s="9" t="s">
        <v>201</v>
      </c>
      <c r="D11" s="9" t="s">
        <v>202</v>
      </c>
      <c r="E11" s="10"/>
      <c r="F11" s="10"/>
      <c r="G11" s="10"/>
      <c r="H11" s="10"/>
      <c r="I11" s="10"/>
      <c r="J11" s="10"/>
      <c r="K11" s="10">
        <v>153.97</v>
      </c>
      <c r="L11" s="10">
        <v>0</v>
      </c>
      <c r="M11" s="12">
        <v>153.97</v>
      </c>
      <c r="N11" s="17"/>
      <c r="O11" s="9">
        <v>7</v>
      </c>
      <c r="Q11" s="2">
        <f t="shared" si="1"/>
        <v>30.794</v>
      </c>
      <c r="R11" s="19" t="str">
        <f t="shared" si="2"/>
        <v>Error</v>
      </c>
    </row>
    <row r="12" spans="1:19" x14ac:dyDescent="0.2">
      <c r="A12" s="16">
        <v>42557</v>
      </c>
      <c r="B12" s="17" t="s">
        <v>189</v>
      </c>
      <c r="C12" s="9" t="s">
        <v>204</v>
      </c>
      <c r="D12" s="9" t="s">
        <v>205</v>
      </c>
      <c r="E12" s="10"/>
      <c r="F12" s="10"/>
      <c r="G12" s="10"/>
      <c r="H12" s="10"/>
      <c r="I12" s="10"/>
      <c r="J12" s="10"/>
      <c r="K12" s="10">
        <v>100</v>
      </c>
      <c r="L12" s="10">
        <v>0</v>
      </c>
      <c r="M12" s="12">
        <v>100</v>
      </c>
      <c r="N12" s="17"/>
      <c r="O12" s="9">
        <v>8</v>
      </c>
      <c r="Q12" s="2">
        <f t="shared" si="1"/>
        <v>20</v>
      </c>
      <c r="R12" s="19" t="str">
        <f t="shared" si="2"/>
        <v>Error</v>
      </c>
    </row>
    <row r="13" spans="1:19" x14ac:dyDescent="0.2">
      <c r="A13" s="16">
        <v>42557</v>
      </c>
      <c r="B13" s="17" t="s">
        <v>189</v>
      </c>
      <c r="C13" s="9" t="s">
        <v>207</v>
      </c>
      <c r="D13" s="9" t="s">
        <v>206</v>
      </c>
      <c r="E13" s="10"/>
      <c r="F13" s="10"/>
      <c r="G13" s="10"/>
      <c r="H13" s="10"/>
      <c r="I13" s="10"/>
      <c r="J13" s="10"/>
      <c r="K13" s="10">
        <v>42.56</v>
      </c>
      <c r="L13" s="10">
        <v>6.88</v>
      </c>
      <c r="M13" s="12">
        <v>49.44</v>
      </c>
      <c r="N13" s="17">
        <v>348460932</v>
      </c>
      <c r="O13" s="9">
        <v>9</v>
      </c>
      <c r="Q13" s="2">
        <f t="shared" si="1"/>
        <v>8.5120000000000005</v>
      </c>
      <c r="R13" s="19" t="str">
        <f t="shared" si="2"/>
        <v>Error</v>
      </c>
    </row>
    <row r="14" spans="1:19" x14ac:dyDescent="0.2">
      <c r="A14" s="16">
        <v>42557</v>
      </c>
      <c r="B14" s="17" t="s">
        <v>189</v>
      </c>
      <c r="C14" s="9" t="s">
        <v>208</v>
      </c>
      <c r="D14" s="9" t="s">
        <v>209</v>
      </c>
      <c r="E14" s="10"/>
      <c r="F14" s="10"/>
      <c r="G14" s="10"/>
      <c r="H14" s="10"/>
      <c r="I14" s="10">
        <v>110</v>
      </c>
      <c r="J14" s="10"/>
      <c r="K14" s="10"/>
      <c r="L14" s="10">
        <v>22</v>
      </c>
      <c r="M14" s="12">
        <v>132</v>
      </c>
      <c r="N14" s="17">
        <v>167413406</v>
      </c>
      <c r="O14" s="9">
        <v>10</v>
      </c>
      <c r="Q14" s="2">
        <f t="shared" si="1"/>
        <v>22</v>
      </c>
      <c r="R14" s="19" t="str">
        <f t="shared" si="2"/>
        <v>Y</v>
      </c>
    </row>
    <row r="15" spans="1:19" x14ac:dyDescent="0.2">
      <c r="A15" s="16">
        <v>42557</v>
      </c>
      <c r="B15" s="17" t="s">
        <v>189</v>
      </c>
      <c r="C15" s="9" t="s">
        <v>176</v>
      </c>
      <c r="D15" s="9" t="s">
        <v>211</v>
      </c>
      <c r="E15" s="10">
        <v>180</v>
      </c>
      <c r="F15" s="10"/>
      <c r="G15" s="10"/>
      <c r="H15" s="10"/>
      <c r="I15" s="10"/>
      <c r="J15" s="10"/>
      <c r="K15" s="10"/>
      <c r="L15" s="10">
        <v>0</v>
      </c>
      <c r="M15" s="12">
        <v>180</v>
      </c>
      <c r="N15" s="17"/>
      <c r="O15" s="9">
        <v>11</v>
      </c>
      <c r="Q15" s="2">
        <f t="shared" si="1"/>
        <v>36</v>
      </c>
      <c r="R15" s="19" t="str">
        <f t="shared" si="2"/>
        <v>Error</v>
      </c>
    </row>
    <row r="16" spans="1:19" x14ac:dyDescent="0.2">
      <c r="A16" s="16">
        <v>42557</v>
      </c>
      <c r="B16" s="17" t="s">
        <v>189</v>
      </c>
      <c r="C16" s="9" t="s">
        <v>176</v>
      </c>
      <c r="D16" s="9" t="s">
        <v>212</v>
      </c>
      <c r="E16" s="10"/>
      <c r="F16" s="10">
        <v>1057.5</v>
      </c>
      <c r="G16" s="10"/>
      <c r="H16" s="10"/>
      <c r="I16" s="10"/>
      <c r="J16" s="10"/>
      <c r="K16" s="10"/>
      <c r="L16" s="10">
        <v>0</v>
      </c>
      <c r="M16" s="12">
        <v>1057.5</v>
      </c>
      <c r="N16" s="17"/>
      <c r="O16" s="9">
        <v>12</v>
      </c>
      <c r="Q16" s="2">
        <f t="shared" si="1"/>
        <v>211.5</v>
      </c>
      <c r="R16" s="19" t="str">
        <f t="shared" si="2"/>
        <v>Error</v>
      </c>
    </row>
    <row r="17" spans="1:20" x14ac:dyDescent="0.2">
      <c r="A17" s="16">
        <v>42558</v>
      </c>
      <c r="B17" s="17" t="s">
        <v>189</v>
      </c>
      <c r="C17" s="9" t="s">
        <v>213</v>
      </c>
      <c r="D17" s="9" t="s">
        <v>214</v>
      </c>
      <c r="E17" s="10"/>
      <c r="F17" s="10"/>
      <c r="G17" s="10">
        <v>55</v>
      </c>
      <c r="H17" s="10"/>
      <c r="I17" s="10"/>
      <c r="J17" s="10"/>
      <c r="K17" s="10"/>
      <c r="L17" s="10">
        <v>0</v>
      </c>
      <c r="M17" s="12">
        <v>55</v>
      </c>
      <c r="N17" s="17"/>
      <c r="O17" s="9">
        <v>13</v>
      </c>
      <c r="Q17" s="2">
        <f t="shared" si="1"/>
        <v>11</v>
      </c>
      <c r="R17" s="19" t="str">
        <f t="shared" si="2"/>
        <v>Error</v>
      </c>
    </row>
    <row r="18" spans="1:20" x14ac:dyDescent="0.2">
      <c r="A18" s="16">
        <v>42562</v>
      </c>
      <c r="B18" s="17" t="s">
        <v>189</v>
      </c>
      <c r="C18" s="9" t="s">
        <v>215</v>
      </c>
      <c r="D18" s="9" t="s">
        <v>216</v>
      </c>
      <c r="E18" s="10"/>
      <c r="F18" s="10"/>
      <c r="G18" s="10"/>
      <c r="H18" s="10"/>
      <c r="I18" s="10"/>
      <c r="J18" s="10"/>
      <c r="K18" s="10">
        <v>80</v>
      </c>
      <c r="L18" s="10">
        <v>16</v>
      </c>
      <c r="M18" s="12">
        <v>96</v>
      </c>
      <c r="N18" s="17">
        <v>717682707</v>
      </c>
      <c r="O18" s="9">
        <v>14</v>
      </c>
      <c r="Q18" s="2">
        <f t="shared" si="1"/>
        <v>16</v>
      </c>
      <c r="R18" s="19" t="str">
        <f t="shared" si="2"/>
        <v>Y</v>
      </c>
      <c r="S18" s="1" t="s">
        <v>27</v>
      </c>
      <c r="T18" s="22"/>
    </row>
    <row r="19" spans="1:20" x14ac:dyDescent="0.2">
      <c r="A19" s="16">
        <v>42627</v>
      </c>
      <c r="B19" s="17" t="s">
        <v>188</v>
      </c>
      <c r="C19" s="9" t="s">
        <v>221</v>
      </c>
      <c r="D19" s="9" t="s">
        <v>222</v>
      </c>
      <c r="E19" s="10">
        <v>71.52</v>
      </c>
      <c r="F19" s="10"/>
      <c r="G19" s="10"/>
      <c r="H19" s="10"/>
      <c r="I19" s="10"/>
      <c r="J19" s="10"/>
      <c r="K19" s="10"/>
      <c r="L19" s="10">
        <v>14.3</v>
      </c>
      <c r="M19" s="12">
        <v>85.82</v>
      </c>
      <c r="N19" s="17">
        <v>751537235</v>
      </c>
      <c r="O19" s="9">
        <v>15</v>
      </c>
      <c r="Q19" s="2">
        <f t="shared" si="1"/>
        <v>14.304</v>
      </c>
      <c r="R19" s="19" t="str">
        <f t="shared" si="2"/>
        <v>Error</v>
      </c>
    </row>
    <row r="20" spans="1:20" x14ac:dyDescent="0.2">
      <c r="A20" s="16">
        <v>42627</v>
      </c>
      <c r="B20" s="17" t="s">
        <v>189</v>
      </c>
      <c r="C20" s="9" t="s">
        <v>223</v>
      </c>
      <c r="D20" s="9" t="s">
        <v>224</v>
      </c>
      <c r="E20" s="10"/>
      <c r="F20" s="10"/>
      <c r="G20" s="10"/>
      <c r="H20" s="10"/>
      <c r="I20" s="10"/>
      <c r="J20" s="10"/>
      <c r="K20" s="10">
        <v>100</v>
      </c>
      <c r="L20" s="10">
        <v>20</v>
      </c>
      <c r="M20" s="12">
        <v>120</v>
      </c>
      <c r="N20" s="17">
        <v>440498250</v>
      </c>
      <c r="O20" s="9">
        <v>16</v>
      </c>
      <c r="Q20" s="2">
        <f t="shared" si="1"/>
        <v>20</v>
      </c>
      <c r="R20" s="19" t="str">
        <f t="shared" si="2"/>
        <v>Y</v>
      </c>
    </row>
    <row r="21" spans="1:20" x14ac:dyDescent="0.2">
      <c r="A21" s="16">
        <v>42627</v>
      </c>
      <c r="B21" s="17" t="s">
        <v>189</v>
      </c>
      <c r="C21" s="9" t="s">
        <v>225</v>
      </c>
      <c r="D21" s="9" t="s">
        <v>226</v>
      </c>
      <c r="E21" s="10"/>
      <c r="F21" s="10"/>
      <c r="G21" s="10">
        <v>40</v>
      </c>
      <c r="H21" s="10"/>
      <c r="I21" s="10"/>
      <c r="J21" s="10"/>
      <c r="K21" s="10"/>
      <c r="L21" s="10">
        <v>0</v>
      </c>
      <c r="M21" s="12">
        <v>40</v>
      </c>
      <c r="N21" s="17"/>
      <c r="O21" s="9">
        <v>17</v>
      </c>
      <c r="Q21" s="2">
        <f t="shared" si="1"/>
        <v>8</v>
      </c>
      <c r="R21" s="19" t="str">
        <f t="shared" si="2"/>
        <v>Error</v>
      </c>
    </row>
    <row r="22" spans="1:20" x14ac:dyDescent="0.2">
      <c r="A22" s="16">
        <v>42627</v>
      </c>
      <c r="B22" s="17" t="s">
        <v>189</v>
      </c>
      <c r="C22" s="9" t="s">
        <v>176</v>
      </c>
      <c r="D22" s="9" t="s">
        <v>227</v>
      </c>
      <c r="E22" s="10"/>
      <c r="F22" s="10">
        <v>1057.5</v>
      </c>
      <c r="G22" s="10"/>
      <c r="H22" s="10"/>
      <c r="I22" s="10"/>
      <c r="J22" s="10"/>
      <c r="K22" s="10"/>
      <c r="L22" s="10">
        <v>0</v>
      </c>
      <c r="M22" s="12">
        <v>1057.5</v>
      </c>
      <c r="N22" s="17"/>
      <c r="O22" s="9">
        <v>18</v>
      </c>
      <c r="Q22" s="2">
        <f t="shared" si="1"/>
        <v>211.5</v>
      </c>
      <c r="R22" s="19" t="str">
        <f t="shared" si="2"/>
        <v>Error</v>
      </c>
    </row>
    <row r="23" spans="1:20" x14ac:dyDescent="0.2">
      <c r="A23" s="16">
        <v>75506</v>
      </c>
      <c r="B23" s="17" t="s">
        <v>189</v>
      </c>
      <c r="C23" s="9" t="s">
        <v>229</v>
      </c>
      <c r="D23" s="9" t="s">
        <v>228</v>
      </c>
      <c r="E23" s="10"/>
      <c r="F23" s="10"/>
      <c r="G23" s="10"/>
      <c r="H23" s="10"/>
      <c r="I23" s="10"/>
      <c r="J23" s="10"/>
      <c r="K23" s="10">
        <v>400</v>
      </c>
      <c r="L23" s="10">
        <v>0</v>
      </c>
      <c r="M23" s="12">
        <v>400</v>
      </c>
      <c r="N23" s="17"/>
      <c r="O23" s="9">
        <v>19</v>
      </c>
      <c r="Q23" s="2">
        <f t="shared" si="1"/>
        <v>80</v>
      </c>
      <c r="R23" s="19" t="str">
        <f t="shared" si="2"/>
        <v>Error</v>
      </c>
    </row>
    <row r="24" spans="1:20" x14ac:dyDescent="0.2">
      <c r="A24" s="16">
        <v>42640</v>
      </c>
      <c r="B24" s="17" t="s">
        <v>189</v>
      </c>
      <c r="C24" s="9" t="s">
        <v>230</v>
      </c>
      <c r="D24" s="9" t="s">
        <v>231</v>
      </c>
      <c r="E24" s="10"/>
      <c r="F24" s="10"/>
      <c r="G24" s="10"/>
      <c r="H24" s="10"/>
      <c r="I24" s="10"/>
      <c r="J24" s="10"/>
      <c r="K24" s="10">
        <v>599.95000000000005</v>
      </c>
      <c r="L24" s="10">
        <v>119.99</v>
      </c>
      <c r="M24" s="12">
        <v>719.94</v>
      </c>
      <c r="N24" s="17"/>
      <c r="O24" s="9">
        <v>20</v>
      </c>
      <c r="Q24" s="2">
        <f t="shared" si="1"/>
        <v>119.99000000000001</v>
      </c>
      <c r="R24" s="19" t="str">
        <f t="shared" si="2"/>
        <v>Y</v>
      </c>
    </row>
    <row r="25" spans="1:20" x14ac:dyDescent="0.2">
      <c r="A25" s="16">
        <v>42678</v>
      </c>
      <c r="B25" s="17" t="s">
        <v>189</v>
      </c>
      <c r="C25" s="9" t="s">
        <v>236</v>
      </c>
      <c r="D25" s="9" t="s">
        <v>237</v>
      </c>
      <c r="E25" s="10"/>
      <c r="F25" s="10"/>
      <c r="G25" s="10"/>
      <c r="H25" s="10"/>
      <c r="I25" s="10"/>
      <c r="J25" s="10"/>
      <c r="K25" s="10">
        <v>625</v>
      </c>
      <c r="L25" s="10">
        <v>125</v>
      </c>
      <c r="M25" s="12">
        <v>750</v>
      </c>
      <c r="N25" s="17" t="s">
        <v>250</v>
      </c>
      <c r="O25" s="9">
        <v>21</v>
      </c>
      <c r="Q25" s="2">
        <f t="shared" si="1"/>
        <v>125</v>
      </c>
      <c r="R25" s="19" t="str">
        <f t="shared" si="2"/>
        <v>Y</v>
      </c>
    </row>
    <row r="26" spans="1:20" x14ac:dyDescent="0.2">
      <c r="A26" s="16">
        <v>42704</v>
      </c>
      <c r="B26" s="17" t="s">
        <v>189</v>
      </c>
      <c r="C26" s="9" t="s">
        <v>252</v>
      </c>
      <c r="D26" s="9" t="s">
        <v>253</v>
      </c>
      <c r="E26" s="10"/>
      <c r="F26" s="10"/>
      <c r="G26" s="10"/>
      <c r="H26" s="10"/>
      <c r="I26" s="10"/>
      <c r="J26" s="10"/>
      <c r="K26" s="10">
        <v>168.31</v>
      </c>
      <c r="L26" s="10">
        <v>33.659999999999997</v>
      </c>
      <c r="M26" s="12">
        <v>201.97</v>
      </c>
      <c r="N26" s="17" t="s">
        <v>254</v>
      </c>
      <c r="O26" s="9">
        <v>22</v>
      </c>
      <c r="Q26" s="2">
        <f t="shared" si="1"/>
        <v>33.661999999999999</v>
      </c>
      <c r="R26" s="19" t="str">
        <f t="shared" ref="R26:R58" si="3">IF(ISBLANK(L26)," ",IF(Q26=L26,"Y","Error"))</f>
        <v>Error</v>
      </c>
    </row>
    <row r="27" spans="1:20" x14ac:dyDescent="0.2">
      <c r="A27" s="16">
        <v>42738</v>
      </c>
      <c r="B27" s="17" t="s">
        <v>257</v>
      </c>
      <c r="C27" s="9" t="s">
        <v>221</v>
      </c>
      <c r="D27" s="9" t="s">
        <v>258</v>
      </c>
      <c r="E27" s="10">
        <v>22.31</v>
      </c>
      <c r="F27" s="10"/>
      <c r="G27" s="10"/>
      <c r="H27" s="10"/>
      <c r="I27" s="10"/>
      <c r="J27" s="10"/>
      <c r="K27" s="10"/>
      <c r="L27" s="10">
        <v>4.46</v>
      </c>
      <c r="M27" s="12">
        <v>26.77</v>
      </c>
      <c r="N27" s="17">
        <v>751537235</v>
      </c>
      <c r="O27" s="9">
        <v>23</v>
      </c>
      <c r="Q27" s="2">
        <f t="shared" si="1"/>
        <v>4.4619999999999997</v>
      </c>
      <c r="R27" s="19" t="str">
        <f t="shared" si="3"/>
        <v>Error</v>
      </c>
    </row>
    <row r="28" spans="1:20" x14ac:dyDescent="0.2">
      <c r="A28" s="16">
        <v>42746</v>
      </c>
      <c r="B28" s="17" t="s">
        <v>189</v>
      </c>
      <c r="C28" s="9" t="s">
        <v>101</v>
      </c>
      <c r="D28" s="9" t="s">
        <v>272</v>
      </c>
      <c r="E28" s="10"/>
      <c r="F28" s="10"/>
      <c r="G28" s="10"/>
      <c r="H28" s="10"/>
      <c r="I28" s="10"/>
      <c r="J28" s="10">
        <v>250</v>
      </c>
      <c r="K28" s="10"/>
      <c r="L28" s="10">
        <v>0</v>
      </c>
      <c r="M28" s="12">
        <v>250</v>
      </c>
      <c r="N28" s="17"/>
      <c r="O28" s="9">
        <v>24</v>
      </c>
      <c r="Q28" s="2">
        <f t="shared" si="1"/>
        <v>50</v>
      </c>
      <c r="R28" s="19" t="str">
        <f t="shared" si="3"/>
        <v>Error</v>
      </c>
      <c r="S28" s="1" t="s">
        <v>27</v>
      </c>
      <c r="T28" s="22"/>
    </row>
    <row r="29" spans="1:20" x14ac:dyDescent="0.2">
      <c r="A29" s="16">
        <v>42746</v>
      </c>
      <c r="B29" s="17" t="s">
        <v>189</v>
      </c>
      <c r="C29" s="9" t="s">
        <v>176</v>
      </c>
      <c r="D29" s="9" t="s">
        <v>273</v>
      </c>
      <c r="E29" s="10">
        <v>180</v>
      </c>
      <c r="F29" s="10"/>
      <c r="G29" s="10"/>
      <c r="H29" s="10"/>
      <c r="I29" s="10"/>
      <c r="J29" s="10"/>
      <c r="K29" s="10"/>
      <c r="L29" s="10">
        <v>0</v>
      </c>
      <c r="M29" s="12">
        <v>180</v>
      </c>
      <c r="N29" s="17"/>
      <c r="O29" s="9">
        <v>25</v>
      </c>
      <c r="Q29" s="2">
        <f t="shared" si="1"/>
        <v>36</v>
      </c>
      <c r="R29" s="19" t="str">
        <f t="shared" si="3"/>
        <v>Error</v>
      </c>
    </row>
    <row r="30" spans="1:20" x14ac:dyDescent="0.2">
      <c r="A30" s="16">
        <v>42746</v>
      </c>
      <c r="B30" s="17" t="s">
        <v>189</v>
      </c>
      <c r="C30" s="9" t="s">
        <v>274</v>
      </c>
      <c r="D30" s="9" t="s">
        <v>275</v>
      </c>
      <c r="E30" s="10"/>
      <c r="F30" s="10"/>
      <c r="G30" s="10"/>
      <c r="H30" s="10"/>
      <c r="I30" s="10"/>
      <c r="J30" s="10">
        <v>150</v>
      </c>
      <c r="K30" s="10"/>
      <c r="L30" s="10">
        <v>0</v>
      </c>
      <c r="M30" s="12">
        <v>150</v>
      </c>
      <c r="N30" s="17"/>
      <c r="O30" s="9">
        <v>26</v>
      </c>
      <c r="Q30" s="2">
        <f t="shared" si="1"/>
        <v>30</v>
      </c>
      <c r="R30" s="19" t="str">
        <f t="shared" si="3"/>
        <v>Error</v>
      </c>
    </row>
    <row r="31" spans="1:20" x14ac:dyDescent="0.2">
      <c r="A31" s="16">
        <v>42746</v>
      </c>
      <c r="B31" s="17" t="s">
        <v>189</v>
      </c>
      <c r="C31" s="9" t="s">
        <v>176</v>
      </c>
      <c r="D31" s="9" t="s">
        <v>276</v>
      </c>
      <c r="E31" s="10"/>
      <c r="F31" s="10"/>
      <c r="G31" s="10">
        <v>22</v>
      </c>
      <c r="H31" s="10"/>
      <c r="I31" s="10"/>
      <c r="J31" s="10"/>
      <c r="K31" s="10"/>
      <c r="L31" s="10">
        <v>0</v>
      </c>
      <c r="M31" s="12">
        <v>22</v>
      </c>
      <c r="N31" s="17"/>
      <c r="O31" s="9">
        <v>27</v>
      </c>
      <c r="Q31" s="2">
        <f t="shared" si="1"/>
        <v>4.4000000000000004</v>
      </c>
      <c r="R31" s="19" t="str">
        <f t="shared" si="3"/>
        <v>Error</v>
      </c>
    </row>
    <row r="32" spans="1:20" x14ac:dyDescent="0.2">
      <c r="A32" s="16">
        <v>42746</v>
      </c>
      <c r="B32" s="17" t="s">
        <v>189</v>
      </c>
      <c r="C32" s="9" t="s">
        <v>176</v>
      </c>
      <c r="D32" s="9" t="s">
        <v>277</v>
      </c>
      <c r="E32" s="10"/>
      <c r="F32" s="10">
        <v>1057.5</v>
      </c>
      <c r="G32" s="10"/>
      <c r="H32" s="10"/>
      <c r="I32" s="10"/>
      <c r="J32" s="10"/>
      <c r="K32" s="10"/>
      <c r="L32" s="10">
        <v>0</v>
      </c>
      <c r="M32" s="12">
        <v>1057.5</v>
      </c>
      <c r="N32" s="17"/>
      <c r="O32" s="9">
        <v>28</v>
      </c>
      <c r="Q32" s="2">
        <f t="shared" si="1"/>
        <v>211.5</v>
      </c>
      <c r="R32" s="19" t="str">
        <f t="shared" si="3"/>
        <v>Error</v>
      </c>
    </row>
    <row r="33" spans="1:20" x14ac:dyDescent="0.2">
      <c r="A33" s="16">
        <v>42748</v>
      </c>
      <c r="B33" s="17" t="s">
        <v>189</v>
      </c>
      <c r="C33" s="9" t="s">
        <v>278</v>
      </c>
      <c r="D33" s="9" t="s">
        <v>275</v>
      </c>
      <c r="E33" s="10"/>
      <c r="F33" s="10"/>
      <c r="G33" s="10"/>
      <c r="H33" s="10"/>
      <c r="I33" s="10"/>
      <c r="J33" s="10">
        <v>400</v>
      </c>
      <c r="K33" s="10"/>
      <c r="L33" s="10"/>
      <c r="M33" s="12">
        <v>400</v>
      </c>
      <c r="N33" s="17"/>
      <c r="O33" s="9">
        <v>29</v>
      </c>
      <c r="Q33" s="2">
        <f t="shared" si="1"/>
        <v>80</v>
      </c>
      <c r="R33" s="19" t="str">
        <f t="shared" si="3"/>
        <v xml:space="preserve"> </v>
      </c>
    </row>
    <row r="34" spans="1:20" x14ac:dyDescent="0.2">
      <c r="A34" s="16">
        <v>42782</v>
      </c>
      <c r="B34" s="17" t="s">
        <v>189</v>
      </c>
      <c r="C34" s="9" t="s">
        <v>286</v>
      </c>
      <c r="D34" s="9" t="s">
        <v>287</v>
      </c>
      <c r="E34" s="10"/>
      <c r="F34" s="10"/>
      <c r="G34" s="10">
        <v>9.98</v>
      </c>
      <c r="H34" s="10"/>
      <c r="I34" s="10"/>
      <c r="J34" s="10"/>
      <c r="K34" s="10"/>
      <c r="L34" s="10">
        <v>0</v>
      </c>
      <c r="M34" s="12">
        <v>9.98</v>
      </c>
      <c r="N34" s="17"/>
      <c r="O34" s="9">
        <v>30</v>
      </c>
      <c r="Q34" s="2">
        <f t="shared" si="1"/>
        <v>1.9960000000000002</v>
      </c>
      <c r="R34" s="19" t="str">
        <f t="shared" si="3"/>
        <v>Error</v>
      </c>
    </row>
    <row r="35" spans="1:20" x14ac:dyDescent="0.2">
      <c r="A35" s="16">
        <v>42793</v>
      </c>
      <c r="B35" s="17" t="s">
        <v>189</v>
      </c>
      <c r="C35" s="9" t="s">
        <v>288</v>
      </c>
      <c r="D35" s="9" t="s">
        <v>289</v>
      </c>
      <c r="E35" s="10"/>
      <c r="F35" s="10"/>
      <c r="G35" s="10">
        <v>150</v>
      </c>
      <c r="H35" s="10"/>
      <c r="I35" s="10"/>
      <c r="J35" s="10"/>
      <c r="K35" s="10"/>
      <c r="L35" s="10">
        <v>0</v>
      </c>
      <c r="M35" s="12">
        <v>150</v>
      </c>
      <c r="N35" s="17"/>
      <c r="O35" s="9">
        <v>31</v>
      </c>
      <c r="Q35" s="2">
        <f t="shared" ref="Q35:Q66" si="4">SUM(E35:K35)*0.2</f>
        <v>30</v>
      </c>
      <c r="R35" s="19" t="str">
        <f t="shared" si="3"/>
        <v>Error</v>
      </c>
    </row>
    <row r="36" spans="1:20" x14ac:dyDescent="0.2">
      <c r="A36" s="16">
        <v>42802</v>
      </c>
      <c r="B36" s="17" t="s">
        <v>189</v>
      </c>
      <c r="C36" s="9" t="s">
        <v>176</v>
      </c>
      <c r="D36" s="9" t="s">
        <v>294</v>
      </c>
      <c r="E36" s="10"/>
      <c r="F36" s="10">
        <v>1057.5</v>
      </c>
      <c r="G36" s="10"/>
      <c r="H36" s="10"/>
      <c r="I36" s="10"/>
      <c r="J36" s="10"/>
      <c r="K36" s="10"/>
      <c r="L36" s="10">
        <v>0</v>
      </c>
      <c r="M36" s="12">
        <v>1057.5</v>
      </c>
      <c r="N36" s="17"/>
      <c r="O36" s="9">
        <v>32</v>
      </c>
      <c r="Q36" s="2">
        <f t="shared" si="4"/>
        <v>211.5</v>
      </c>
      <c r="R36" s="19" t="str">
        <f t="shared" si="3"/>
        <v>Error</v>
      </c>
    </row>
    <row r="37" spans="1:20" x14ac:dyDescent="0.2">
      <c r="A37" s="16">
        <v>42802</v>
      </c>
      <c r="B37" s="17" t="s">
        <v>189</v>
      </c>
      <c r="C37" s="9" t="s">
        <v>26</v>
      </c>
      <c r="D37" s="9" t="s">
        <v>295</v>
      </c>
      <c r="E37" s="10"/>
      <c r="F37" s="10"/>
      <c r="G37" s="10">
        <v>379.84</v>
      </c>
      <c r="H37" s="10"/>
      <c r="I37" s="10"/>
      <c r="J37" s="10"/>
      <c r="K37" s="10"/>
      <c r="L37" s="10">
        <v>75.97</v>
      </c>
      <c r="M37" s="12">
        <v>455.81</v>
      </c>
      <c r="N37" s="17"/>
      <c r="O37" s="9">
        <v>33</v>
      </c>
      <c r="Q37" s="2">
        <f t="shared" si="4"/>
        <v>75.968000000000004</v>
      </c>
      <c r="R37" s="19" t="str">
        <f t="shared" si="3"/>
        <v>Error</v>
      </c>
    </row>
    <row r="38" spans="1:20" x14ac:dyDescent="0.2">
      <c r="A38" s="16"/>
      <c r="B38" s="17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2"/>
      <c r="N38" s="17"/>
      <c r="O38" s="9">
        <v>34</v>
      </c>
      <c r="Q38" s="2">
        <f t="shared" si="4"/>
        <v>0</v>
      </c>
      <c r="R38" s="19" t="str">
        <f t="shared" si="3"/>
        <v xml:space="preserve"> </v>
      </c>
    </row>
    <row r="39" spans="1:20" x14ac:dyDescent="0.2">
      <c r="A39" s="16"/>
      <c r="B39" s="17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2"/>
      <c r="N39" s="17"/>
      <c r="O39" s="9">
        <v>35</v>
      </c>
      <c r="Q39" s="2">
        <f t="shared" si="4"/>
        <v>0</v>
      </c>
      <c r="R39" s="19" t="str">
        <f t="shared" si="3"/>
        <v xml:space="preserve"> </v>
      </c>
    </row>
    <row r="40" spans="1:20" x14ac:dyDescent="0.2">
      <c r="A40" s="16"/>
      <c r="B40" s="17"/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2"/>
      <c r="N40" s="17"/>
      <c r="O40" s="9">
        <v>36</v>
      </c>
      <c r="Q40" s="2">
        <f t="shared" si="4"/>
        <v>0</v>
      </c>
      <c r="R40" s="19" t="str">
        <f t="shared" si="3"/>
        <v xml:space="preserve"> </v>
      </c>
    </row>
    <row r="41" spans="1:20" x14ac:dyDescent="0.2">
      <c r="A41" s="16"/>
      <c r="B41" s="17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2"/>
      <c r="N41" s="17"/>
      <c r="O41" s="9">
        <v>37</v>
      </c>
      <c r="Q41" s="2">
        <f t="shared" si="4"/>
        <v>0</v>
      </c>
      <c r="R41" s="19" t="str">
        <f t="shared" si="3"/>
        <v xml:space="preserve"> </v>
      </c>
    </row>
    <row r="42" spans="1:20" x14ac:dyDescent="0.2">
      <c r="A42" s="16"/>
      <c r="B42" s="17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2"/>
      <c r="N42" s="17"/>
      <c r="O42" s="9">
        <v>38</v>
      </c>
      <c r="Q42" s="2">
        <f t="shared" si="4"/>
        <v>0</v>
      </c>
      <c r="R42" s="19" t="str">
        <f t="shared" si="3"/>
        <v xml:space="preserve"> </v>
      </c>
      <c r="S42" s="1" t="s">
        <v>27</v>
      </c>
      <c r="T42" s="22"/>
    </row>
    <row r="43" spans="1:20" x14ac:dyDescent="0.2">
      <c r="A43" s="16"/>
      <c r="B43" s="17"/>
      <c r="C43" s="9"/>
      <c r="D43" s="9"/>
      <c r="E43" s="10"/>
      <c r="F43" s="10"/>
      <c r="G43" s="10"/>
      <c r="H43" s="10"/>
      <c r="I43" s="10"/>
      <c r="J43" s="10"/>
      <c r="K43" s="10"/>
      <c r="L43" s="10"/>
      <c r="M43" s="12"/>
      <c r="N43" s="17"/>
      <c r="O43" s="9">
        <v>39</v>
      </c>
      <c r="Q43" s="2">
        <f t="shared" si="4"/>
        <v>0</v>
      </c>
      <c r="R43" s="19" t="str">
        <f t="shared" si="3"/>
        <v xml:space="preserve"> </v>
      </c>
    </row>
    <row r="44" spans="1:20" x14ac:dyDescent="0.2">
      <c r="A44" s="16"/>
      <c r="B44" s="17"/>
      <c r="C44" s="9"/>
      <c r="D44" s="9"/>
      <c r="E44" s="10"/>
      <c r="F44" s="10"/>
      <c r="G44" s="10"/>
      <c r="H44" s="10"/>
      <c r="I44" s="10"/>
      <c r="J44" s="10"/>
      <c r="K44" s="10"/>
      <c r="L44" s="10"/>
      <c r="M44" s="12"/>
      <c r="N44" s="17"/>
      <c r="O44" s="9">
        <v>40</v>
      </c>
      <c r="Q44" s="2">
        <f t="shared" si="4"/>
        <v>0</v>
      </c>
      <c r="R44" s="19" t="str">
        <f t="shared" si="3"/>
        <v xml:space="preserve"> </v>
      </c>
    </row>
    <row r="45" spans="1:20" x14ac:dyDescent="0.2">
      <c r="A45" s="16"/>
      <c r="B45" s="17"/>
      <c r="C45" s="9"/>
      <c r="D45" s="9"/>
      <c r="E45" s="10"/>
      <c r="F45" s="10"/>
      <c r="G45" s="10"/>
      <c r="H45" s="10"/>
      <c r="I45" s="10"/>
      <c r="J45" s="10"/>
      <c r="K45" s="10"/>
      <c r="L45" s="10"/>
      <c r="M45" s="12"/>
      <c r="N45" s="17"/>
      <c r="O45" s="9">
        <v>41</v>
      </c>
      <c r="Q45" s="2">
        <f t="shared" si="4"/>
        <v>0</v>
      </c>
      <c r="R45" s="19" t="str">
        <f t="shared" si="3"/>
        <v xml:space="preserve"> </v>
      </c>
    </row>
    <row r="46" spans="1:20" x14ac:dyDescent="0.2">
      <c r="A46" s="16"/>
      <c r="B46" s="17"/>
      <c r="C46" s="9"/>
      <c r="D46" s="9"/>
      <c r="E46" s="10"/>
      <c r="F46" s="10"/>
      <c r="G46" s="10"/>
      <c r="H46" s="10"/>
      <c r="I46" s="10"/>
      <c r="J46" s="10"/>
      <c r="K46" s="10"/>
      <c r="L46" s="10"/>
      <c r="M46" s="12"/>
      <c r="N46" s="17"/>
      <c r="O46" s="9">
        <v>42</v>
      </c>
      <c r="Q46" s="2">
        <f t="shared" si="4"/>
        <v>0</v>
      </c>
      <c r="R46" s="19" t="str">
        <f t="shared" si="3"/>
        <v xml:space="preserve"> </v>
      </c>
    </row>
    <row r="47" spans="1:20" x14ac:dyDescent="0.2">
      <c r="A47" s="16"/>
      <c r="B47" s="17"/>
      <c r="C47" s="9"/>
      <c r="D47" s="9"/>
      <c r="E47" s="10"/>
      <c r="F47" s="10"/>
      <c r="G47" s="10"/>
      <c r="H47" s="10"/>
      <c r="I47" s="10"/>
      <c r="J47" s="10"/>
      <c r="K47" s="10"/>
      <c r="L47" s="10"/>
      <c r="M47" s="12"/>
      <c r="N47" s="17"/>
      <c r="O47" s="9">
        <v>43</v>
      </c>
      <c r="Q47" s="2">
        <f t="shared" si="4"/>
        <v>0</v>
      </c>
      <c r="R47" s="19" t="str">
        <f t="shared" si="3"/>
        <v xml:space="preserve"> </v>
      </c>
    </row>
    <row r="48" spans="1:20" x14ac:dyDescent="0.2">
      <c r="A48" s="16"/>
      <c r="B48" s="17"/>
      <c r="C48" s="9"/>
      <c r="D48" s="9"/>
      <c r="E48" s="10"/>
      <c r="F48" s="10"/>
      <c r="G48" s="10"/>
      <c r="H48" s="10"/>
      <c r="I48" s="10"/>
      <c r="J48" s="10"/>
      <c r="K48" s="10"/>
      <c r="L48" s="10"/>
      <c r="M48" s="12"/>
      <c r="N48" s="17"/>
      <c r="O48" s="9">
        <v>44</v>
      </c>
      <c r="Q48" s="2">
        <f t="shared" si="4"/>
        <v>0</v>
      </c>
      <c r="R48" s="19" t="str">
        <f t="shared" si="3"/>
        <v xml:space="preserve"> </v>
      </c>
    </row>
    <row r="49" spans="1:20" x14ac:dyDescent="0.2">
      <c r="A49" s="16"/>
      <c r="B49" s="17"/>
      <c r="C49" s="9"/>
      <c r="D49" s="9"/>
      <c r="E49" s="10"/>
      <c r="F49" s="10"/>
      <c r="G49" s="10"/>
      <c r="H49" s="10"/>
      <c r="I49" s="10"/>
      <c r="J49" s="10"/>
      <c r="K49" s="10"/>
      <c r="L49" s="10"/>
      <c r="M49" s="12"/>
      <c r="N49" s="17"/>
      <c r="O49" s="9">
        <v>45</v>
      </c>
      <c r="Q49" s="2">
        <f t="shared" si="4"/>
        <v>0</v>
      </c>
      <c r="R49" s="19" t="str">
        <f t="shared" si="3"/>
        <v xml:space="preserve"> </v>
      </c>
      <c r="S49" s="1" t="s">
        <v>27</v>
      </c>
      <c r="T49" s="22"/>
    </row>
    <row r="50" spans="1:20" x14ac:dyDescent="0.2">
      <c r="A50" s="16"/>
      <c r="B50" s="17"/>
      <c r="C50" s="9"/>
      <c r="D50" s="9"/>
      <c r="E50" s="10"/>
      <c r="F50" s="10"/>
      <c r="G50" s="10"/>
      <c r="H50" s="10"/>
      <c r="I50" s="10"/>
      <c r="J50" s="10"/>
      <c r="K50" s="10"/>
      <c r="L50" s="10"/>
      <c r="M50" s="12"/>
      <c r="N50" s="17"/>
      <c r="O50" s="9">
        <v>46</v>
      </c>
      <c r="Q50" s="2">
        <f t="shared" si="4"/>
        <v>0</v>
      </c>
      <c r="R50" s="19" t="str">
        <f t="shared" si="3"/>
        <v xml:space="preserve"> </v>
      </c>
    </row>
    <row r="51" spans="1:20" x14ac:dyDescent="0.2">
      <c r="A51" s="16"/>
      <c r="B51" s="17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2"/>
      <c r="N51" s="17"/>
      <c r="O51" s="9">
        <v>47</v>
      </c>
      <c r="Q51" s="2">
        <f t="shared" si="4"/>
        <v>0</v>
      </c>
      <c r="R51" s="19" t="str">
        <f t="shared" si="3"/>
        <v xml:space="preserve"> </v>
      </c>
    </row>
    <row r="52" spans="1:20" x14ac:dyDescent="0.2">
      <c r="A52" s="16"/>
      <c r="B52" s="17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2"/>
      <c r="N52" s="17"/>
      <c r="O52" s="9">
        <v>48</v>
      </c>
      <c r="Q52" s="2">
        <f t="shared" si="4"/>
        <v>0</v>
      </c>
      <c r="R52" s="19" t="str">
        <f t="shared" si="3"/>
        <v xml:space="preserve"> </v>
      </c>
    </row>
    <row r="53" spans="1:20" x14ac:dyDescent="0.2">
      <c r="A53" s="16"/>
      <c r="B53" s="17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2"/>
      <c r="N53" s="17"/>
      <c r="O53" s="9">
        <v>49</v>
      </c>
      <c r="Q53" s="2">
        <f t="shared" si="4"/>
        <v>0</v>
      </c>
      <c r="R53" s="19" t="str">
        <f t="shared" si="3"/>
        <v xml:space="preserve"> </v>
      </c>
    </row>
    <row r="54" spans="1:20" x14ac:dyDescent="0.2">
      <c r="A54" s="16"/>
      <c r="B54" s="17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2"/>
      <c r="N54" s="17"/>
      <c r="O54" s="9">
        <v>49</v>
      </c>
      <c r="Q54" s="2">
        <f t="shared" si="4"/>
        <v>0</v>
      </c>
      <c r="R54" s="19" t="str">
        <f t="shared" si="3"/>
        <v xml:space="preserve"> </v>
      </c>
    </row>
    <row r="55" spans="1:20" x14ac:dyDescent="0.2">
      <c r="A55" s="16"/>
      <c r="B55" s="17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2"/>
      <c r="N55" s="17"/>
      <c r="O55" s="9">
        <v>50</v>
      </c>
      <c r="Q55" s="2">
        <f t="shared" si="4"/>
        <v>0</v>
      </c>
      <c r="R55" s="19" t="str">
        <f t="shared" si="3"/>
        <v xml:space="preserve"> </v>
      </c>
    </row>
    <row r="56" spans="1:20" x14ac:dyDescent="0.2">
      <c r="A56" s="16"/>
      <c r="B56" s="17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2"/>
      <c r="N56" s="17"/>
      <c r="O56" s="9">
        <v>51</v>
      </c>
      <c r="Q56" s="2">
        <f t="shared" si="4"/>
        <v>0</v>
      </c>
      <c r="R56" s="19" t="str">
        <f t="shared" si="3"/>
        <v xml:space="preserve"> </v>
      </c>
    </row>
    <row r="57" spans="1:20" x14ac:dyDescent="0.2">
      <c r="A57" s="16"/>
      <c r="B57" s="17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2"/>
      <c r="N57" s="17"/>
      <c r="O57" s="9">
        <v>52</v>
      </c>
      <c r="Q57" s="2">
        <f t="shared" si="4"/>
        <v>0</v>
      </c>
      <c r="R57" s="19" t="str">
        <f t="shared" si="3"/>
        <v xml:space="preserve"> </v>
      </c>
    </row>
    <row r="58" spans="1:20" x14ac:dyDescent="0.2">
      <c r="A58" s="16"/>
      <c r="B58" s="17"/>
      <c r="C58" s="9"/>
      <c r="D58" s="9"/>
      <c r="E58" s="10"/>
      <c r="F58" s="10"/>
      <c r="G58" s="10"/>
      <c r="H58" s="10"/>
      <c r="I58" s="10"/>
      <c r="J58" s="10"/>
      <c r="K58" s="10"/>
      <c r="L58" s="10"/>
      <c r="M58" s="12"/>
      <c r="N58" s="17"/>
      <c r="O58" s="9">
        <v>53</v>
      </c>
      <c r="Q58" s="2">
        <f t="shared" si="4"/>
        <v>0</v>
      </c>
      <c r="R58" s="19" t="str">
        <f t="shared" si="3"/>
        <v xml:space="preserve"> </v>
      </c>
    </row>
    <row r="59" spans="1:20" x14ac:dyDescent="0.2">
      <c r="A59" s="16"/>
      <c r="B59" s="17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2"/>
      <c r="N59" s="17"/>
      <c r="O59" s="9">
        <v>54</v>
      </c>
      <c r="Q59" s="2">
        <f t="shared" si="4"/>
        <v>0</v>
      </c>
      <c r="R59" s="19" t="str">
        <f t="shared" ref="R59:R75" si="5">IF(ISBLANK(L59)," ",IF(Q59=L59,"Y","Error"))</f>
        <v xml:space="preserve"> </v>
      </c>
    </row>
    <row r="60" spans="1:20" x14ac:dyDescent="0.2">
      <c r="A60" s="16"/>
      <c r="B60" s="17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2"/>
      <c r="N60" s="17"/>
      <c r="O60" s="9">
        <v>55</v>
      </c>
      <c r="Q60" s="2">
        <f t="shared" si="4"/>
        <v>0</v>
      </c>
      <c r="R60" s="19" t="str">
        <f t="shared" si="5"/>
        <v xml:space="preserve"> </v>
      </c>
    </row>
    <row r="61" spans="1:20" x14ac:dyDescent="0.2">
      <c r="A61" s="16"/>
      <c r="B61" s="17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2"/>
      <c r="N61" s="17"/>
      <c r="O61" s="9">
        <v>56</v>
      </c>
      <c r="Q61" s="2">
        <f t="shared" si="4"/>
        <v>0</v>
      </c>
      <c r="R61" s="19" t="str">
        <f t="shared" si="5"/>
        <v xml:space="preserve"> </v>
      </c>
    </row>
    <row r="62" spans="1:20" x14ac:dyDescent="0.2">
      <c r="A62" s="16"/>
      <c r="B62" s="17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2"/>
      <c r="N62" s="17"/>
      <c r="O62" s="9">
        <v>57</v>
      </c>
      <c r="Q62" s="2">
        <f t="shared" si="4"/>
        <v>0</v>
      </c>
      <c r="R62" s="19" t="str">
        <f t="shared" si="5"/>
        <v xml:space="preserve"> </v>
      </c>
    </row>
    <row r="63" spans="1:20" x14ac:dyDescent="0.2">
      <c r="A63" s="16"/>
      <c r="B63" s="17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2"/>
      <c r="N63" s="17"/>
      <c r="O63" s="9">
        <v>58</v>
      </c>
      <c r="Q63" s="2">
        <f t="shared" si="4"/>
        <v>0</v>
      </c>
      <c r="R63" s="19" t="str">
        <f t="shared" si="5"/>
        <v xml:space="preserve"> </v>
      </c>
    </row>
    <row r="64" spans="1:20" x14ac:dyDescent="0.2">
      <c r="A64" s="16"/>
      <c r="B64" s="17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2"/>
      <c r="N64" s="17"/>
      <c r="O64" s="9">
        <v>59</v>
      </c>
      <c r="Q64" s="2">
        <f t="shared" si="4"/>
        <v>0</v>
      </c>
      <c r="R64" s="19" t="str">
        <f t="shared" si="5"/>
        <v xml:space="preserve"> </v>
      </c>
    </row>
    <row r="65" spans="1:20" x14ac:dyDescent="0.2">
      <c r="A65" s="16"/>
      <c r="B65" s="17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2"/>
      <c r="N65" s="17"/>
      <c r="O65" s="9">
        <v>60</v>
      </c>
      <c r="Q65" s="2">
        <f t="shared" si="4"/>
        <v>0</v>
      </c>
      <c r="R65" s="19" t="str">
        <f t="shared" si="5"/>
        <v xml:space="preserve"> </v>
      </c>
      <c r="S65" s="1" t="s">
        <v>27</v>
      </c>
      <c r="T65" s="22"/>
    </row>
    <row r="66" spans="1:20" x14ac:dyDescent="0.2">
      <c r="A66" s="16"/>
      <c r="B66" s="17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2"/>
      <c r="N66" s="17"/>
      <c r="O66" s="9">
        <v>61</v>
      </c>
      <c r="Q66" s="2">
        <f t="shared" si="4"/>
        <v>0</v>
      </c>
      <c r="R66" s="19" t="str">
        <f t="shared" si="5"/>
        <v xml:space="preserve"> </v>
      </c>
    </row>
    <row r="67" spans="1:20" x14ac:dyDescent="0.2">
      <c r="A67" s="16"/>
      <c r="B67" s="17"/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2"/>
      <c r="N67" s="17"/>
      <c r="O67" s="9">
        <v>62</v>
      </c>
      <c r="Q67" s="2">
        <f t="shared" ref="Q67:Q75" si="6">SUM(E67:K67)*0.2</f>
        <v>0</v>
      </c>
      <c r="R67" s="19" t="str">
        <f t="shared" si="5"/>
        <v xml:space="preserve"> </v>
      </c>
      <c r="S67" s="1" t="s">
        <v>27</v>
      </c>
      <c r="T67" s="22"/>
    </row>
    <row r="68" spans="1:20" x14ac:dyDescent="0.2">
      <c r="A68" s="16"/>
      <c r="B68" s="17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2"/>
      <c r="N68" s="17"/>
      <c r="O68" s="9">
        <v>63</v>
      </c>
      <c r="Q68" s="2">
        <f t="shared" si="6"/>
        <v>0</v>
      </c>
      <c r="R68" s="19" t="str">
        <f t="shared" si="5"/>
        <v xml:space="preserve"> </v>
      </c>
    </row>
    <row r="69" spans="1:20" x14ac:dyDescent="0.2">
      <c r="A69" s="16"/>
      <c r="B69" s="17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2"/>
      <c r="N69" s="17"/>
      <c r="O69" s="9">
        <v>64</v>
      </c>
      <c r="Q69" s="2">
        <f t="shared" si="6"/>
        <v>0</v>
      </c>
      <c r="R69" s="19" t="str">
        <f t="shared" si="5"/>
        <v xml:space="preserve"> </v>
      </c>
    </row>
    <row r="70" spans="1:20" x14ac:dyDescent="0.2">
      <c r="A70" s="16"/>
      <c r="B70" s="17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2"/>
      <c r="N70" s="17"/>
      <c r="O70" s="9">
        <v>65</v>
      </c>
      <c r="Q70" s="2">
        <f t="shared" si="6"/>
        <v>0</v>
      </c>
      <c r="R70" s="19" t="str">
        <f t="shared" si="5"/>
        <v xml:space="preserve"> </v>
      </c>
    </row>
    <row r="71" spans="1:20" x14ac:dyDescent="0.2">
      <c r="A71" s="16"/>
      <c r="B71" s="17"/>
      <c r="C71" s="9"/>
      <c r="D71" s="9"/>
      <c r="E71" s="10"/>
      <c r="F71" s="10"/>
      <c r="G71" s="10"/>
      <c r="H71" s="10"/>
      <c r="I71" s="10"/>
      <c r="J71" s="10"/>
      <c r="K71" s="10"/>
      <c r="L71" s="10"/>
      <c r="M71" s="12"/>
      <c r="N71" s="17"/>
      <c r="O71" s="9">
        <v>66</v>
      </c>
      <c r="Q71" s="2">
        <f t="shared" si="6"/>
        <v>0</v>
      </c>
      <c r="R71" s="19" t="str">
        <f t="shared" si="5"/>
        <v xml:space="preserve"> </v>
      </c>
    </row>
    <row r="72" spans="1:20" x14ac:dyDescent="0.2">
      <c r="A72" s="16"/>
      <c r="B72" s="17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2"/>
      <c r="N72" s="17"/>
      <c r="O72" s="9">
        <v>67</v>
      </c>
      <c r="Q72" s="2">
        <f t="shared" si="6"/>
        <v>0</v>
      </c>
      <c r="R72" s="19" t="str">
        <f t="shared" si="5"/>
        <v xml:space="preserve"> </v>
      </c>
    </row>
    <row r="73" spans="1:20" x14ac:dyDescent="0.2">
      <c r="A73" s="16"/>
      <c r="B73" s="17"/>
      <c r="C73" s="9"/>
      <c r="D73" s="9"/>
      <c r="E73" s="10"/>
      <c r="F73" s="10"/>
      <c r="G73" s="10"/>
      <c r="H73" s="10"/>
      <c r="I73" s="10"/>
      <c r="J73" s="10"/>
      <c r="K73" s="10"/>
      <c r="L73" s="10"/>
      <c r="M73" s="12"/>
      <c r="N73" s="17"/>
      <c r="O73" s="9">
        <v>68</v>
      </c>
      <c r="Q73" s="2">
        <f t="shared" si="6"/>
        <v>0</v>
      </c>
      <c r="R73" s="19" t="str">
        <f t="shared" si="5"/>
        <v xml:space="preserve"> </v>
      </c>
      <c r="S73" s="1" t="s">
        <v>27</v>
      </c>
      <c r="T73" s="22"/>
    </row>
    <row r="74" spans="1:20" x14ac:dyDescent="0.2">
      <c r="A74" s="16"/>
      <c r="B74" s="17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2"/>
      <c r="N74" s="17"/>
      <c r="O74" s="9">
        <v>69</v>
      </c>
      <c r="Q74" s="2">
        <f t="shared" si="6"/>
        <v>0</v>
      </c>
      <c r="R74" s="19" t="str">
        <f t="shared" si="5"/>
        <v xml:space="preserve"> </v>
      </c>
    </row>
    <row r="75" spans="1:20" x14ac:dyDescent="0.2">
      <c r="A75" s="16"/>
      <c r="B75" s="17"/>
      <c r="C75" s="9"/>
      <c r="D75" s="9"/>
      <c r="E75" s="10"/>
      <c r="F75" s="10"/>
      <c r="G75" s="10"/>
      <c r="H75" s="10"/>
      <c r="I75" s="10"/>
      <c r="J75" s="10"/>
      <c r="K75" s="10"/>
      <c r="L75" s="10"/>
      <c r="M75" s="12"/>
      <c r="N75" s="17"/>
      <c r="O75" s="9">
        <v>70</v>
      </c>
      <c r="Q75" s="2">
        <f t="shared" si="6"/>
        <v>0</v>
      </c>
      <c r="R75" s="19" t="str">
        <f t="shared" si="5"/>
        <v xml:space="preserve"> </v>
      </c>
    </row>
    <row r="76" spans="1:20" x14ac:dyDescent="0.2">
      <c r="R76" s="19" t="str">
        <f t="shared" si="2"/>
        <v xml:space="preserve"> </v>
      </c>
    </row>
    <row r="77" spans="1:20" x14ac:dyDescent="0.2">
      <c r="R77" s="19" t="str">
        <f t="shared" si="2"/>
        <v xml:space="preserve"> </v>
      </c>
    </row>
    <row r="78" spans="1:20" x14ac:dyDescent="0.2">
      <c r="R78" s="19" t="str">
        <f t="shared" si="2"/>
        <v xml:space="preserve"> </v>
      </c>
    </row>
    <row r="79" spans="1:20" x14ac:dyDescent="0.2">
      <c r="R79" s="19" t="str">
        <f t="shared" si="2"/>
        <v xml:space="preserve"> </v>
      </c>
    </row>
    <row r="80" spans="1:20" x14ac:dyDescent="0.2">
      <c r="R80" s="19" t="str">
        <f t="shared" si="2"/>
        <v xml:space="preserve"> </v>
      </c>
    </row>
    <row r="81" spans="18:18" x14ac:dyDescent="0.2">
      <c r="R81" s="19" t="str">
        <f t="shared" si="2"/>
        <v xml:space="preserve"> </v>
      </c>
    </row>
    <row r="82" spans="18:18" x14ac:dyDescent="0.2">
      <c r="R82" s="19" t="str">
        <f t="shared" si="2"/>
        <v xml:space="preserve"> </v>
      </c>
    </row>
    <row r="83" spans="18:18" x14ac:dyDescent="0.2">
      <c r="R83" s="19" t="str">
        <f t="shared" si="2"/>
        <v xml:space="preserve"> </v>
      </c>
    </row>
    <row r="84" spans="18:18" x14ac:dyDescent="0.2">
      <c r="R84" s="19" t="str">
        <f t="shared" si="2"/>
        <v xml:space="preserve"> </v>
      </c>
    </row>
    <row r="85" spans="18:18" x14ac:dyDescent="0.2">
      <c r="R85" s="19" t="str">
        <f t="shared" si="2"/>
        <v xml:space="preserve"> </v>
      </c>
    </row>
    <row r="86" spans="18:18" x14ac:dyDescent="0.2">
      <c r="R86" s="19" t="str">
        <f t="shared" si="2"/>
        <v xml:space="preserve"> </v>
      </c>
    </row>
    <row r="87" spans="18:18" x14ac:dyDescent="0.2">
      <c r="R87" s="19" t="str">
        <f t="shared" si="2"/>
        <v xml:space="preserve"> </v>
      </c>
    </row>
    <row r="88" spans="18:18" x14ac:dyDescent="0.2">
      <c r="R88" s="19" t="str">
        <f t="shared" si="2"/>
        <v xml:space="preserve"> </v>
      </c>
    </row>
    <row r="89" spans="18:18" x14ac:dyDescent="0.2">
      <c r="R89" s="19" t="str">
        <f t="shared" si="2"/>
        <v xml:space="preserve"> </v>
      </c>
    </row>
    <row r="90" spans="18:18" x14ac:dyDescent="0.2">
      <c r="R90" s="19" t="str">
        <f t="shared" si="2"/>
        <v xml:space="preserve"> </v>
      </c>
    </row>
    <row r="91" spans="18:18" x14ac:dyDescent="0.2">
      <c r="R91" s="19" t="str">
        <f t="shared" si="2"/>
        <v xml:space="preserve"> </v>
      </c>
    </row>
    <row r="92" spans="18:18" x14ac:dyDescent="0.2">
      <c r="R92" s="19" t="str">
        <f t="shared" si="2"/>
        <v xml:space="preserve"> </v>
      </c>
    </row>
    <row r="93" spans="18:18" x14ac:dyDescent="0.2">
      <c r="R93" s="19" t="str">
        <f t="shared" si="2"/>
        <v xml:space="preserve"> </v>
      </c>
    </row>
    <row r="94" spans="18:18" x14ac:dyDescent="0.2">
      <c r="R94" s="19" t="str">
        <f t="shared" si="2"/>
        <v xml:space="preserve"> </v>
      </c>
    </row>
    <row r="95" spans="18:18" x14ac:dyDescent="0.2">
      <c r="R95" s="19" t="str">
        <f t="shared" si="2"/>
        <v xml:space="preserve"> </v>
      </c>
    </row>
    <row r="96" spans="18:18" x14ac:dyDescent="0.2">
      <c r="R96" s="19" t="str">
        <f t="shared" si="2"/>
        <v xml:space="preserve"> </v>
      </c>
    </row>
    <row r="97" spans="18:18" x14ac:dyDescent="0.2">
      <c r="R97" s="19" t="str">
        <f t="shared" si="2"/>
        <v xml:space="preserve"> </v>
      </c>
    </row>
    <row r="98" spans="18:18" x14ac:dyDescent="0.2">
      <c r="R98" s="19" t="str">
        <f t="shared" si="2"/>
        <v xml:space="preserve"> </v>
      </c>
    </row>
    <row r="99" spans="18:18" x14ac:dyDescent="0.2">
      <c r="R99" s="19" t="str">
        <f t="shared" si="2"/>
        <v xml:space="preserve"> </v>
      </c>
    </row>
    <row r="100" spans="18:18" x14ac:dyDescent="0.2">
      <c r="R100" s="19" t="str">
        <f t="shared" si="2"/>
        <v xml:space="preserve"> </v>
      </c>
    </row>
    <row r="101" spans="18:18" x14ac:dyDescent="0.2">
      <c r="R101" s="19" t="str">
        <f t="shared" si="2"/>
        <v xml:space="preserve"> </v>
      </c>
    </row>
    <row r="102" spans="18:18" x14ac:dyDescent="0.2">
      <c r="R102" s="19" t="str">
        <f t="shared" si="2"/>
        <v xml:space="preserve"> </v>
      </c>
    </row>
    <row r="103" spans="18:18" x14ac:dyDescent="0.2">
      <c r="R103" s="19" t="str">
        <f t="shared" si="2"/>
        <v xml:space="preserve"> </v>
      </c>
    </row>
    <row r="104" spans="18:18" x14ac:dyDescent="0.2">
      <c r="R104" s="19" t="str">
        <f t="shared" si="2"/>
        <v xml:space="preserve"> </v>
      </c>
    </row>
    <row r="105" spans="18:18" x14ac:dyDescent="0.2">
      <c r="R105" s="19" t="str">
        <f t="shared" si="2"/>
        <v xml:space="preserve"> </v>
      </c>
    </row>
    <row r="106" spans="18:18" x14ac:dyDescent="0.2">
      <c r="R106" s="19" t="str">
        <f t="shared" si="2"/>
        <v xml:space="preserve"> </v>
      </c>
    </row>
    <row r="107" spans="18:18" x14ac:dyDescent="0.2">
      <c r="R107" s="19" t="str">
        <f t="shared" si="2"/>
        <v xml:space="preserve"> </v>
      </c>
    </row>
    <row r="108" spans="18:18" x14ac:dyDescent="0.2">
      <c r="R108" s="19" t="str">
        <f t="shared" si="2"/>
        <v xml:space="preserve"> </v>
      </c>
    </row>
    <row r="109" spans="18:18" x14ac:dyDescent="0.2">
      <c r="R109" s="19" t="str">
        <f t="shared" si="2"/>
        <v xml:space="preserve"> </v>
      </c>
    </row>
    <row r="110" spans="18:18" x14ac:dyDescent="0.2">
      <c r="R110" s="19" t="str">
        <f t="shared" si="2"/>
        <v xml:space="preserve"> </v>
      </c>
    </row>
    <row r="111" spans="18:18" x14ac:dyDescent="0.2">
      <c r="R111" s="19" t="str">
        <f t="shared" ref="R111:R122" si="7">IF(ISBLANK(L111)," ",IF(Q111=L111,"Y","Error"))</f>
        <v xml:space="preserve"> </v>
      </c>
    </row>
    <row r="112" spans="18:18" x14ac:dyDescent="0.2">
      <c r="R112" s="19" t="str">
        <f t="shared" si="7"/>
        <v xml:space="preserve"> </v>
      </c>
    </row>
    <row r="113" spans="18:18" x14ac:dyDescent="0.2">
      <c r="R113" s="19" t="str">
        <f t="shared" si="7"/>
        <v xml:space="preserve"> </v>
      </c>
    </row>
    <row r="114" spans="18:18" x14ac:dyDescent="0.2">
      <c r="R114" s="19" t="str">
        <f t="shared" si="7"/>
        <v xml:space="preserve"> </v>
      </c>
    </row>
    <row r="115" spans="18:18" x14ac:dyDescent="0.2">
      <c r="R115" s="19" t="str">
        <f t="shared" si="7"/>
        <v xml:space="preserve"> </v>
      </c>
    </row>
    <row r="116" spans="18:18" x14ac:dyDescent="0.2">
      <c r="R116" s="19" t="str">
        <f t="shared" si="7"/>
        <v xml:space="preserve"> </v>
      </c>
    </row>
    <row r="117" spans="18:18" x14ac:dyDescent="0.2">
      <c r="R117" s="19" t="str">
        <f t="shared" si="7"/>
        <v xml:space="preserve"> </v>
      </c>
    </row>
    <row r="118" spans="18:18" x14ac:dyDescent="0.2">
      <c r="R118" s="19" t="str">
        <f t="shared" si="7"/>
        <v xml:space="preserve"> </v>
      </c>
    </row>
    <row r="119" spans="18:18" x14ac:dyDescent="0.2">
      <c r="R119" s="19" t="str">
        <f t="shared" si="7"/>
        <v xml:space="preserve"> </v>
      </c>
    </row>
    <row r="120" spans="18:18" x14ac:dyDescent="0.2">
      <c r="R120" s="19" t="str">
        <f t="shared" si="7"/>
        <v xml:space="preserve"> </v>
      </c>
    </row>
    <row r="121" spans="18:18" x14ac:dyDescent="0.2">
      <c r="R121" s="19" t="str">
        <f t="shared" si="7"/>
        <v xml:space="preserve"> </v>
      </c>
    </row>
    <row r="122" spans="18:18" x14ac:dyDescent="0.2">
      <c r="R122" s="19" t="str">
        <f t="shared" si="7"/>
        <v xml:space="preserve"> </v>
      </c>
    </row>
  </sheetData>
  <pageMargins left="0.25" right="0.25" top="0.75" bottom="0.75" header="0.3" footer="0.3"/>
  <pageSetup paperSize="9" scale="5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opLeftCell="E1" workbookViewId="0">
      <selection activeCell="J16" sqref="J16"/>
    </sheetView>
  </sheetViews>
  <sheetFormatPr defaultColWidth="11.140625" defaultRowHeight="12.75" x14ac:dyDescent="0.2"/>
  <cols>
    <col min="1" max="1" width="13" style="18" customWidth="1"/>
    <col min="2" max="2" width="28" style="1" bestFit="1" customWidth="1"/>
    <col min="3" max="3" width="21.42578125" style="1" bestFit="1" customWidth="1"/>
    <col min="4" max="4" width="42.85546875" style="1" customWidth="1"/>
    <col min="5" max="12" width="13" style="2" customWidth="1"/>
    <col min="13" max="13" width="13" style="5" customWidth="1"/>
    <col min="14" max="14" width="13" style="18" customWidth="1"/>
    <col min="15" max="15" width="10" style="1" customWidth="1"/>
    <col min="16" max="16" width="8.5703125" style="1" hidden="1" customWidth="1"/>
    <col min="17" max="17" width="6.140625" style="19" bestFit="1" customWidth="1"/>
    <col min="18" max="16384" width="11.140625" style="1"/>
  </cols>
  <sheetData>
    <row r="1" spans="1:19" x14ac:dyDescent="0.2">
      <c r="A1" s="13" t="s">
        <v>14</v>
      </c>
    </row>
    <row r="2" spans="1:19" s="3" customFormat="1" x14ac:dyDescent="0.2">
      <c r="A2" s="14"/>
      <c r="D2" s="4" t="s">
        <v>13</v>
      </c>
      <c r="E2" s="12">
        <f t="shared" ref="E2:L2" si="0">SUM(E$5:E$1048576)</f>
        <v>104.88</v>
      </c>
      <c r="F2" s="12">
        <f t="shared" si="0"/>
        <v>0</v>
      </c>
      <c r="G2" s="12">
        <f t="shared" si="0"/>
        <v>0</v>
      </c>
      <c r="H2" s="12">
        <f t="shared" si="0"/>
        <v>0</v>
      </c>
      <c r="I2" s="12">
        <f t="shared" si="0"/>
        <v>110</v>
      </c>
      <c r="J2" s="12">
        <f t="shared" si="0"/>
        <v>0</v>
      </c>
      <c r="K2" s="12">
        <f t="shared" si="0"/>
        <v>1659.82</v>
      </c>
      <c r="L2" s="12">
        <f t="shared" si="0"/>
        <v>449.25999999999988</v>
      </c>
      <c r="M2" s="6">
        <f>SUM(E2:L2)</f>
        <v>2323.9599999999996</v>
      </c>
      <c r="N2" s="14"/>
      <c r="Q2" s="20"/>
    </row>
    <row r="4" spans="1:19" s="8" customFormat="1" ht="48" customHeight="1" x14ac:dyDescent="0.25">
      <c r="A4" s="15" t="s">
        <v>320</v>
      </c>
      <c r="B4" s="7" t="s">
        <v>321</v>
      </c>
      <c r="C4" s="7" t="s">
        <v>323</v>
      </c>
      <c r="D4" s="7" t="s">
        <v>322</v>
      </c>
      <c r="E4" s="7" t="s">
        <v>2</v>
      </c>
      <c r="F4" s="7" t="s">
        <v>3</v>
      </c>
      <c r="G4" s="7" t="s">
        <v>260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15" t="s">
        <v>10</v>
      </c>
      <c r="Q4" s="21" t="s">
        <v>30</v>
      </c>
      <c r="R4" s="8" t="s">
        <v>29</v>
      </c>
    </row>
    <row r="5" spans="1:19" x14ac:dyDescent="0.2">
      <c r="A5" s="16">
        <v>42515</v>
      </c>
      <c r="B5" s="9" t="s">
        <v>186</v>
      </c>
      <c r="C5" s="17">
        <v>193012487</v>
      </c>
      <c r="D5" s="9" t="s">
        <v>187</v>
      </c>
      <c r="E5" s="10">
        <v>11.05</v>
      </c>
      <c r="F5" s="10"/>
      <c r="G5" s="10"/>
      <c r="H5" s="10"/>
      <c r="I5" s="10"/>
      <c r="J5" s="10"/>
      <c r="K5" s="10"/>
      <c r="L5" s="10">
        <v>2.2000000000000002</v>
      </c>
      <c r="M5" s="12">
        <v>13.25</v>
      </c>
      <c r="N5" s="17">
        <v>193012487</v>
      </c>
      <c r="P5" s="2">
        <f t="shared" ref="P5:P36" si="1">SUM(E5:K5)*0.2</f>
        <v>2.2100000000000004</v>
      </c>
      <c r="Q5" s="19" t="str">
        <f t="shared" ref="Q5:Q36" si="2">IF(ISBLANK(L5)," ",IF(P5=L5,"Y","Error"))</f>
        <v>Error</v>
      </c>
    </row>
    <row r="6" spans="1:19" x14ac:dyDescent="0.2">
      <c r="A6" s="16">
        <v>42516</v>
      </c>
      <c r="B6" s="9" t="s">
        <v>192</v>
      </c>
      <c r="C6" s="17">
        <v>222614051</v>
      </c>
      <c r="D6" s="9" t="s">
        <v>193</v>
      </c>
      <c r="E6" s="10"/>
      <c r="F6" s="10"/>
      <c r="G6" s="10"/>
      <c r="H6" s="10"/>
      <c r="I6" s="10"/>
      <c r="J6" s="10"/>
      <c r="K6" s="10">
        <v>44</v>
      </c>
      <c r="L6" s="10">
        <v>8.8000000000000007</v>
      </c>
      <c r="M6" s="12">
        <v>52.8</v>
      </c>
      <c r="N6" s="17">
        <v>222614051</v>
      </c>
      <c r="P6" s="2">
        <f t="shared" si="1"/>
        <v>8.8000000000000007</v>
      </c>
      <c r="Q6" s="19" t="str">
        <f t="shared" si="2"/>
        <v>Y</v>
      </c>
    </row>
    <row r="7" spans="1:19" x14ac:dyDescent="0.2">
      <c r="A7" s="16">
        <v>42557</v>
      </c>
      <c r="B7" s="9" t="s">
        <v>207</v>
      </c>
      <c r="C7" s="17">
        <v>348460932</v>
      </c>
      <c r="D7" s="9" t="s">
        <v>206</v>
      </c>
      <c r="E7" s="10"/>
      <c r="F7" s="10"/>
      <c r="G7" s="10"/>
      <c r="H7" s="10"/>
      <c r="I7" s="10"/>
      <c r="J7" s="10"/>
      <c r="K7" s="10">
        <v>42.56</v>
      </c>
      <c r="L7" s="10">
        <v>6.88</v>
      </c>
      <c r="M7" s="12">
        <v>49.44</v>
      </c>
      <c r="N7" s="17">
        <v>348460932</v>
      </c>
      <c r="P7" s="2">
        <f t="shared" si="1"/>
        <v>8.5120000000000005</v>
      </c>
      <c r="Q7" s="19" t="str">
        <f t="shared" si="2"/>
        <v>Error</v>
      </c>
    </row>
    <row r="8" spans="1:19" x14ac:dyDescent="0.2">
      <c r="A8" s="16">
        <v>42557</v>
      </c>
      <c r="B8" s="9" t="s">
        <v>208</v>
      </c>
      <c r="C8" s="17">
        <v>167413406</v>
      </c>
      <c r="D8" s="9" t="s">
        <v>209</v>
      </c>
      <c r="E8" s="10"/>
      <c r="F8" s="10"/>
      <c r="G8" s="10"/>
      <c r="H8" s="10"/>
      <c r="I8" s="10">
        <v>110</v>
      </c>
      <c r="J8" s="10"/>
      <c r="K8" s="10"/>
      <c r="L8" s="10">
        <v>22</v>
      </c>
      <c r="M8" s="12">
        <v>132</v>
      </c>
      <c r="N8" s="17">
        <v>167413406</v>
      </c>
      <c r="P8" s="2">
        <f t="shared" si="1"/>
        <v>22</v>
      </c>
      <c r="Q8" s="19" t="str">
        <f t="shared" si="2"/>
        <v>Y</v>
      </c>
    </row>
    <row r="9" spans="1:19" x14ac:dyDescent="0.2">
      <c r="A9" s="16">
        <v>42562</v>
      </c>
      <c r="B9" s="9" t="s">
        <v>215</v>
      </c>
      <c r="C9" s="17">
        <v>717682707</v>
      </c>
      <c r="D9" s="9" t="s">
        <v>216</v>
      </c>
      <c r="E9" s="10"/>
      <c r="F9" s="10"/>
      <c r="G9" s="10"/>
      <c r="H9" s="10"/>
      <c r="I9" s="10"/>
      <c r="J9" s="10"/>
      <c r="K9" s="10">
        <v>80</v>
      </c>
      <c r="L9" s="10">
        <v>16</v>
      </c>
      <c r="M9" s="12">
        <v>96</v>
      </c>
      <c r="N9" s="17">
        <v>717682707</v>
      </c>
      <c r="P9" s="2">
        <f t="shared" si="1"/>
        <v>16</v>
      </c>
      <c r="Q9" s="19" t="str">
        <f t="shared" si="2"/>
        <v>Y</v>
      </c>
      <c r="R9" s="1" t="s">
        <v>27</v>
      </c>
      <c r="S9" s="22"/>
    </row>
    <row r="10" spans="1:19" x14ac:dyDescent="0.2">
      <c r="A10" s="16">
        <v>42627</v>
      </c>
      <c r="B10" s="9" t="s">
        <v>221</v>
      </c>
      <c r="C10" s="17">
        <v>751537235</v>
      </c>
      <c r="D10" s="9" t="s">
        <v>222</v>
      </c>
      <c r="E10" s="10">
        <v>71.52</v>
      </c>
      <c r="F10" s="10"/>
      <c r="G10" s="10"/>
      <c r="H10" s="10"/>
      <c r="I10" s="10"/>
      <c r="J10" s="10"/>
      <c r="K10" s="10"/>
      <c r="L10" s="10">
        <v>14.3</v>
      </c>
      <c r="M10" s="12">
        <v>85.82</v>
      </c>
      <c r="N10" s="17">
        <v>751537235</v>
      </c>
      <c r="P10" s="2">
        <f t="shared" si="1"/>
        <v>14.304</v>
      </c>
      <c r="Q10" s="19" t="str">
        <f t="shared" si="2"/>
        <v>Error</v>
      </c>
    </row>
    <row r="11" spans="1:19" x14ac:dyDescent="0.2">
      <c r="A11" s="16">
        <v>42627</v>
      </c>
      <c r="B11" s="9" t="s">
        <v>223</v>
      </c>
      <c r="C11" s="17">
        <v>440498250</v>
      </c>
      <c r="D11" s="9" t="s">
        <v>224</v>
      </c>
      <c r="E11" s="10"/>
      <c r="F11" s="10"/>
      <c r="G11" s="10"/>
      <c r="H11" s="10"/>
      <c r="I11" s="10"/>
      <c r="J11" s="10"/>
      <c r="K11" s="10">
        <v>100</v>
      </c>
      <c r="L11" s="10">
        <v>20</v>
      </c>
      <c r="M11" s="12">
        <v>120</v>
      </c>
      <c r="N11" s="17">
        <v>440498250</v>
      </c>
      <c r="P11" s="2">
        <f t="shared" si="1"/>
        <v>20</v>
      </c>
      <c r="Q11" s="19" t="str">
        <f t="shared" si="2"/>
        <v>Y</v>
      </c>
    </row>
    <row r="12" spans="1:19" x14ac:dyDescent="0.2">
      <c r="A12" s="16">
        <v>42640</v>
      </c>
      <c r="B12" s="9" t="s">
        <v>230</v>
      </c>
      <c r="C12" s="17">
        <v>887750270</v>
      </c>
      <c r="D12" s="9" t="s">
        <v>231</v>
      </c>
      <c r="E12" s="10"/>
      <c r="F12" s="10"/>
      <c r="G12" s="10"/>
      <c r="H12" s="10"/>
      <c r="I12" s="10"/>
      <c r="J12" s="10"/>
      <c r="K12" s="10">
        <v>599.95000000000005</v>
      </c>
      <c r="L12" s="10">
        <v>119.99</v>
      </c>
      <c r="M12" s="12">
        <v>719.94</v>
      </c>
      <c r="N12" s="17">
        <v>887750270</v>
      </c>
      <c r="P12" s="2">
        <f t="shared" si="1"/>
        <v>119.99000000000001</v>
      </c>
      <c r="Q12" s="19" t="str">
        <f t="shared" si="2"/>
        <v>Y</v>
      </c>
    </row>
    <row r="13" spans="1:19" x14ac:dyDescent="0.2">
      <c r="A13" s="16">
        <v>42678</v>
      </c>
      <c r="B13" s="9" t="s">
        <v>236</v>
      </c>
      <c r="C13" s="17" t="s">
        <v>250</v>
      </c>
      <c r="D13" s="9" t="s">
        <v>237</v>
      </c>
      <c r="E13" s="10"/>
      <c r="F13" s="10"/>
      <c r="G13" s="10"/>
      <c r="H13" s="10"/>
      <c r="I13" s="10"/>
      <c r="J13" s="10"/>
      <c r="K13" s="10">
        <v>625</v>
      </c>
      <c r="L13" s="10">
        <v>125</v>
      </c>
      <c r="M13" s="12">
        <v>750</v>
      </c>
      <c r="N13" s="17" t="s">
        <v>250</v>
      </c>
      <c r="P13" s="2">
        <f t="shared" si="1"/>
        <v>125</v>
      </c>
      <c r="Q13" s="19" t="str">
        <f t="shared" si="2"/>
        <v>Y</v>
      </c>
    </row>
    <row r="14" spans="1:19" x14ac:dyDescent="0.2">
      <c r="A14" s="16">
        <v>42704</v>
      </c>
      <c r="B14" s="9" t="s">
        <v>252</v>
      </c>
      <c r="C14" s="17" t="s">
        <v>254</v>
      </c>
      <c r="D14" s="9" t="s">
        <v>253</v>
      </c>
      <c r="E14" s="10"/>
      <c r="F14" s="10"/>
      <c r="G14" s="10"/>
      <c r="H14" s="10"/>
      <c r="I14" s="10"/>
      <c r="J14" s="10"/>
      <c r="K14" s="10">
        <v>168.31</v>
      </c>
      <c r="L14" s="10">
        <v>33.659999999999997</v>
      </c>
      <c r="M14" s="12">
        <v>201.97</v>
      </c>
      <c r="N14" s="17" t="s">
        <v>254</v>
      </c>
      <c r="P14" s="2">
        <f t="shared" si="1"/>
        <v>33.661999999999999</v>
      </c>
      <c r="Q14" s="19" t="str">
        <f t="shared" si="2"/>
        <v>Error</v>
      </c>
    </row>
    <row r="15" spans="1:19" x14ac:dyDescent="0.2">
      <c r="A15" s="16">
        <v>42738</v>
      </c>
      <c r="B15" s="9" t="s">
        <v>221</v>
      </c>
      <c r="C15" s="17">
        <v>751537235</v>
      </c>
      <c r="D15" s="9" t="s">
        <v>258</v>
      </c>
      <c r="E15" s="10">
        <v>22.31</v>
      </c>
      <c r="F15" s="10"/>
      <c r="G15" s="10"/>
      <c r="H15" s="10"/>
      <c r="I15" s="10"/>
      <c r="J15" s="10"/>
      <c r="K15" s="10"/>
      <c r="L15" s="10">
        <v>4.46</v>
      </c>
      <c r="M15" s="12">
        <v>26.77</v>
      </c>
      <c r="N15" s="17">
        <v>751537235</v>
      </c>
      <c r="P15" s="2">
        <f t="shared" si="1"/>
        <v>4.4619999999999997</v>
      </c>
      <c r="Q15" s="19" t="str">
        <f t="shared" si="2"/>
        <v>Error</v>
      </c>
    </row>
    <row r="16" spans="1:19" x14ac:dyDescent="0.2">
      <c r="A16" s="16"/>
      <c r="B16" s="9"/>
      <c r="C16" s="17"/>
      <c r="D16" s="9"/>
      <c r="E16" s="10"/>
      <c r="F16" s="10"/>
      <c r="G16" s="10"/>
      <c r="H16" s="10"/>
      <c r="I16" s="10"/>
      <c r="J16" s="10"/>
      <c r="K16" s="10"/>
      <c r="L16" s="10"/>
      <c r="M16" s="12">
        <f>SUM(M5:M15)</f>
        <v>2247.9899999999998</v>
      </c>
      <c r="N16" s="17"/>
      <c r="P16" s="2">
        <f t="shared" si="1"/>
        <v>0</v>
      </c>
      <c r="Q16" s="19" t="str">
        <f t="shared" si="2"/>
        <v xml:space="preserve"> </v>
      </c>
    </row>
    <row r="17" spans="1:19" x14ac:dyDescent="0.2">
      <c r="A17" s="16"/>
      <c r="B17" s="9"/>
      <c r="C17" s="17"/>
      <c r="D17" s="9"/>
      <c r="E17" s="10"/>
      <c r="F17" s="10"/>
      <c r="G17" s="10"/>
      <c r="H17" s="10"/>
      <c r="I17" s="10"/>
      <c r="J17" s="10"/>
      <c r="K17" s="10"/>
      <c r="L17" s="10">
        <v>75.97</v>
      </c>
      <c r="M17" s="12">
        <v>455.81</v>
      </c>
      <c r="N17" s="17"/>
      <c r="P17" s="2">
        <f t="shared" si="1"/>
        <v>0</v>
      </c>
      <c r="Q17" s="19" t="str">
        <f t="shared" si="2"/>
        <v>Error</v>
      </c>
    </row>
    <row r="18" spans="1:19" x14ac:dyDescent="0.2">
      <c r="A18" s="16"/>
      <c r="B18" s="9"/>
      <c r="C18" s="17"/>
      <c r="D18" s="9"/>
      <c r="E18" s="10"/>
      <c r="F18" s="10"/>
      <c r="G18" s="10"/>
      <c r="H18" s="10"/>
      <c r="I18" s="10"/>
      <c r="J18" s="10"/>
      <c r="K18" s="10"/>
      <c r="L18" s="138"/>
      <c r="M18" s="12"/>
      <c r="N18" s="17"/>
      <c r="P18" s="2">
        <f t="shared" si="1"/>
        <v>0</v>
      </c>
      <c r="Q18" s="19" t="str">
        <f t="shared" si="2"/>
        <v xml:space="preserve"> </v>
      </c>
    </row>
    <row r="19" spans="1:19" x14ac:dyDescent="0.2">
      <c r="A19" s="16"/>
      <c r="B19" s="9"/>
      <c r="C19" s="17"/>
      <c r="D19" s="9"/>
      <c r="E19" s="10"/>
      <c r="F19" s="10"/>
      <c r="G19" s="10"/>
      <c r="H19" s="10"/>
      <c r="I19" s="10"/>
      <c r="J19" s="10"/>
      <c r="K19" s="10"/>
      <c r="L19" s="10"/>
      <c r="M19" s="12"/>
      <c r="N19" s="17"/>
      <c r="P19" s="2">
        <f t="shared" si="1"/>
        <v>0</v>
      </c>
      <c r="Q19" s="19" t="str">
        <f t="shared" si="2"/>
        <v xml:space="preserve"> </v>
      </c>
    </row>
    <row r="20" spans="1:19" x14ac:dyDescent="0.2">
      <c r="A20" s="16"/>
      <c r="B20" s="9"/>
      <c r="C20" s="17"/>
      <c r="D20" s="9"/>
      <c r="E20" s="10"/>
      <c r="F20" s="10"/>
      <c r="G20" s="10"/>
      <c r="H20" s="10"/>
      <c r="I20" s="10"/>
      <c r="J20" s="10"/>
      <c r="K20" s="10"/>
      <c r="L20" s="10"/>
      <c r="M20" s="12"/>
      <c r="N20" s="17"/>
      <c r="P20" s="2">
        <f t="shared" si="1"/>
        <v>0</v>
      </c>
      <c r="Q20" s="19" t="str">
        <f t="shared" si="2"/>
        <v xml:space="preserve"> </v>
      </c>
      <c r="R20" s="1" t="s">
        <v>27</v>
      </c>
      <c r="S20" s="22"/>
    </row>
    <row r="21" spans="1:19" x14ac:dyDescent="0.2">
      <c r="A21" s="16"/>
      <c r="B21" s="9"/>
      <c r="C21" s="17"/>
      <c r="D21" s="9"/>
      <c r="E21" s="10"/>
      <c r="F21" s="10"/>
      <c r="G21" s="10"/>
      <c r="H21" s="10"/>
      <c r="I21" s="10"/>
      <c r="J21" s="10"/>
      <c r="K21" s="10"/>
      <c r="L21" s="10"/>
      <c r="M21" s="12"/>
      <c r="N21" s="17"/>
      <c r="P21" s="2">
        <f t="shared" si="1"/>
        <v>0</v>
      </c>
      <c r="Q21" s="19" t="str">
        <f t="shared" si="2"/>
        <v xml:space="preserve"> </v>
      </c>
    </row>
    <row r="22" spans="1:19" x14ac:dyDescent="0.2">
      <c r="A22" s="16"/>
      <c r="B22" s="9"/>
      <c r="C22" s="17"/>
      <c r="D22" s="9"/>
      <c r="E22" s="10"/>
      <c r="F22" s="10"/>
      <c r="G22" s="10"/>
      <c r="H22" s="10"/>
      <c r="I22" s="10"/>
      <c r="J22" s="10"/>
      <c r="K22" s="10"/>
      <c r="L22" s="10"/>
      <c r="M22" s="12"/>
      <c r="N22" s="17"/>
      <c r="P22" s="2">
        <f t="shared" si="1"/>
        <v>0</v>
      </c>
      <c r="Q22" s="19" t="str">
        <f t="shared" si="2"/>
        <v xml:space="preserve"> </v>
      </c>
    </row>
    <row r="23" spans="1:19" x14ac:dyDescent="0.2">
      <c r="A23" s="16"/>
      <c r="B23" s="9"/>
      <c r="C23" s="17"/>
      <c r="D23" s="9"/>
      <c r="E23" s="10"/>
      <c r="F23" s="10"/>
      <c r="G23" s="10"/>
      <c r="H23" s="10"/>
      <c r="I23" s="10"/>
      <c r="J23" s="10"/>
      <c r="K23" s="10"/>
      <c r="L23" s="10"/>
      <c r="M23" s="12"/>
      <c r="N23" s="17"/>
      <c r="P23" s="2">
        <f t="shared" si="1"/>
        <v>0</v>
      </c>
      <c r="Q23" s="19" t="str">
        <f t="shared" si="2"/>
        <v xml:space="preserve"> </v>
      </c>
    </row>
    <row r="24" spans="1:19" x14ac:dyDescent="0.2">
      <c r="A24" s="16"/>
      <c r="B24" s="9"/>
      <c r="C24" s="17"/>
      <c r="D24" s="9"/>
      <c r="E24" s="10"/>
      <c r="F24" s="10"/>
      <c r="G24" s="10"/>
      <c r="H24" s="10"/>
      <c r="I24" s="10"/>
      <c r="J24" s="10"/>
      <c r="K24" s="10"/>
      <c r="L24" s="10"/>
      <c r="M24" s="12"/>
      <c r="N24" s="17"/>
      <c r="P24" s="2">
        <f t="shared" si="1"/>
        <v>0</v>
      </c>
      <c r="Q24" s="19" t="str">
        <f t="shared" si="2"/>
        <v xml:space="preserve"> </v>
      </c>
    </row>
    <row r="25" spans="1:19" x14ac:dyDescent="0.2">
      <c r="A25" s="16"/>
      <c r="B25" s="9"/>
      <c r="C25" s="17"/>
      <c r="D25" s="9"/>
      <c r="E25" s="10"/>
      <c r="F25" s="10"/>
      <c r="G25" s="10"/>
      <c r="H25" s="10"/>
      <c r="I25" s="10"/>
      <c r="J25" s="10"/>
      <c r="K25" s="10"/>
      <c r="L25" s="10"/>
      <c r="M25" s="12"/>
      <c r="N25" s="17"/>
      <c r="P25" s="2">
        <f t="shared" si="1"/>
        <v>0</v>
      </c>
      <c r="Q25" s="19" t="str">
        <f t="shared" si="2"/>
        <v xml:space="preserve"> </v>
      </c>
    </row>
    <row r="26" spans="1:19" x14ac:dyDescent="0.2">
      <c r="A26" s="16"/>
      <c r="B26" s="9"/>
      <c r="C26" s="17"/>
      <c r="D26" s="9"/>
      <c r="E26" s="10"/>
      <c r="F26" s="10"/>
      <c r="G26" s="10"/>
      <c r="H26" s="10"/>
      <c r="I26" s="10"/>
      <c r="J26" s="10"/>
      <c r="K26" s="10"/>
      <c r="L26" s="10"/>
      <c r="M26" s="12"/>
      <c r="N26" s="17"/>
      <c r="P26" s="2">
        <f t="shared" si="1"/>
        <v>0</v>
      </c>
      <c r="Q26" s="19" t="str">
        <f t="shared" si="2"/>
        <v xml:space="preserve"> </v>
      </c>
    </row>
    <row r="27" spans="1:19" x14ac:dyDescent="0.2">
      <c r="A27" s="16"/>
      <c r="B27" s="9"/>
      <c r="C27" s="17"/>
      <c r="D27" s="9"/>
      <c r="E27" s="10"/>
      <c r="F27" s="10"/>
      <c r="G27" s="10"/>
      <c r="H27" s="10"/>
      <c r="I27" s="10"/>
      <c r="J27" s="10"/>
      <c r="K27" s="10"/>
      <c r="L27" s="10"/>
      <c r="M27" s="12"/>
      <c r="N27" s="17"/>
      <c r="P27" s="2">
        <f t="shared" si="1"/>
        <v>0</v>
      </c>
      <c r="Q27" s="19" t="str">
        <f t="shared" si="2"/>
        <v xml:space="preserve"> </v>
      </c>
      <c r="R27" s="1" t="s">
        <v>27</v>
      </c>
      <c r="S27" s="22"/>
    </row>
    <row r="28" spans="1:19" x14ac:dyDescent="0.2">
      <c r="A28" s="16"/>
      <c r="B28" s="9"/>
      <c r="C28" s="17"/>
      <c r="D28" s="9"/>
      <c r="E28" s="10"/>
      <c r="F28" s="10"/>
      <c r="G28" s="10"/>
      <c r="H28" s="10"/>
      <c r="I28" s="10"/>
      <c r="J28" s="10"/>
      <c r="K28" s="10"/>
      <c r="L28" s="10"/>
      <c r="M28" s="12"/>
      <c r="N28" s="17"/>
      <c r="P28" s="2">
        <f t="shared" si="1"/>
        <v>0</v>
      </c>
      <c r="Q28" s="19" t="str">
        <f t="shared" si="2"/>
        <v xml:space="preserve"> </v>
      </c>
    </row>
    <row r="29" spans="1:19" x14ac:dyDescent="0.2">
      <c r="A29" s="16"/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2"/>
      <c r="N29" s="17"/>
      <c r="P29" s="2">
        <f t="shared" si="1"/>
        <v>0</v>
      </c>
      <c r="Q29" s="19" t="str">
        <f t="shared" si="2"/>
        <v xml:space="preserve"> </v>
      </c>
    </row>
    <row r="30" spans="1:19" x14ac:dyDescent="0.2">
      <c r="A30" s="16"/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2"/>
      <c r="N30" s="17"/>
      <c r="P30" s="2">
        <f t="shared" si="1"/>
        <v>0</v>
      </c>
      <c r="Q30" s="19" t="str">
        <f t="shared" si="2"/>
        <v xml:space="preserve"> </v>
      </c>
    </row>
    <row r="31" spans="1:19" x14ac:dyDescent="0.2">
      <c r="A31" s="16"/>
      <c r="B31" s="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2"/>
      <c r="N31" s="17"/>
      <c r="P31" s="2">
        <f t="shared" si="1"/>
        <v>0</v>
      </c>
      <c r="Q31" s="19" t="str">
        <f t="shared" si="2"/>
        <v xml:space="preserve"> </v>
      </c>
    </row>
    <row r="32" spans="1:19" x14ac:dyDescent="0.2">
      <c r="A32" s="16"/>
      <c r="B32" s="9"/>
      <c r="C32" s="9"/>
      <c r="D32" s="9"/>
      <c r="E32" s="10"/>
      <c r="F32" s="10"/>
      <c r="G32" s="10"/>
      <c r="H32" s="10"/>
      <c r="I32" s="10"/>
      <c r="J32" s="10"/>
      <c r="K32" s="10"/>
      <c r="L32" s="10"/>
      <c r="M32" s="12"/>
      <c r="N32" s="17"/>
      <c r="P32" s="2">
        <f t="shared" si="1"/>
        <v>0</v>
      </c>
      <c r="Q32" s="19" t="str">
        <f t="shared" si="2"/>
        <v xml:space="preserve"> </v>
      </c>
    </row>
    <row r="33" spans="1:19" x14ac:dyDescent="0.2">
      <c r="A33" s="16"/>
      <c r="B33" s="9"/>
      <c r="C33" s="9"/>
      <c r="D33" s="9"/>
      <c r="E33" s="10"/>
      <c r="F33" s="10"/>
      <c r="G33" s="10"/>
      <c r="H33" s="10"/>
      <c r="I33" s="10"/>
      <c r="J33" s="10"/>
      <c r="K33" s="10"/>
      <c r="L33" s="10"/>
      <c r="M33" s="12"/>
      <c r="N33" s="17"/>
      <c r="P33" s="2">
        <f t="shared" si="1"/>
        <v>0</v>
      </c>
      <c r="Q33" s="19" t="str">
        <f t="shared" si="2"/>
        <v xml:space="preserve"> </v>
      </c>
    </row>
    <row r="34" spans="1:19" x14ac:dyDescent="0.2">
      <c r="A34" s="16"/>
      <c r="B34" s="9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2"/>
      <c r="N34" s="17"/>
      <c r="P34" s="2">
        <f t="shared" si="1"/>
        <v>0</v>
      </c>
      <c r="Q34" s="19" t="str">
        <f t="shared" si="2"/>
        <v xml:space="preserve"> </v>
      </c>
    </row>
    <row r="35" spans="1:19" x14ac:dyDescent="0.2">
      <c r="A35" s="16"/>
      <c r="B35" s="9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2"/>
      <c r="N35" s="17"/>
      <c r="P35" s="2">
        <f t="shared" si="1"/>
        <v>0</v>
      </c>
      <c r="Q35" s="19" t="str">
        <f t="shared" si="2"/>
        <v xml:space="preserve"> </v>
      </c>
    </row>
    <row r="36" spans="1:19" x14ac:dyDescent="0.2">
      <c r="A36" s="16"/>
      <c r="B36" s="9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2"/>
      <c r="N36" s="17"/>
      <c r="P36" s="2">
        <f t="shared" si="1"/>
        <v>0</v>
      </c>
      <c r="Q36" s="19" t="str">
        <f t="shared" si="2"/>
        <v xml:space="preserve"> </v>
      </c>
    </row>
    <row r="37" spans="1:19" x14ac:dyDescent="0.2">
      <c r="A37" s="16"/>
      <c r="B37" s="9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2"/>
      <c r="N37" s="17"/>
      <c r="P37" s="2">
        <f t="shared" ref="P37:P53" si="3">SUM(E37:K37)*0.2</f>
        <v>0</v>
      </c>
      <c r="Q37" s="19" t="str">
        <f t="shared" ref="Q37:Q68" si="4">IF(ISBLANK(L37)," ",IF(P37=L37,"Y","Error"))</f>
        <v xml:space="preserve"> </v>
      </c>
    </row>
    <row r="38" spans="1:19" x14ac:dyDescent="0.2">
      <c r="A38" s="16"/>
      <c r="B38" s="9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2"/>
      <c r="N38" s="17"/>
      <c r="P38" s="2">
        <f t="shared" si="3"/>
        <v>0</v>
      </c>
      <c r="Q38" s="19" t="str">
        <f t="shared" si="4"/>
        <v xml:space="preserve"> </v>
      </c>
    </row>
    <row r="39" spans="1:19" x14ac:dyDescent="0.2">
      <c r="A39" s="16"/>
      <c r="B39" s="9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2"/>
      <c r="N39" s="17"/>
      <c r="P39" s="2">
        <f t="shared" si="3"/>
        <v>0</v>
      </c>
      <c r="Q39" s="19" t="str">
        <f t="shared" si="4"/>
        <v xml:space="preserve"> </v>
      </c>
    </row>
    <row r="40" spans="1:19" x14ac:dyDescent="0.2">
      <c r="A40" s="16"/>
      <c r="B40" s="9"/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2"/>
      <c r="N40" s="17"/>
      <c r="P40" s="2">
        <f t="shared" si="3"/>
        <v>0</v>
      </c>
      <c r="Q40" s="19" t="str">
        <f t="shared" si="4"/>
        <v xml:space="preserve"> </v>
      </c>
    </row>
    <row r="41" spans="1:19" x14ac:dyDescent="0.2">
      <c r="A41" s="16"/>
      <c r="B41" s="9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2"/>
      <c r="N41" s="17"/>
      <c r="P41" s="2">
        <f t="shared" si="3"/>
        <v>0</v>
      </c>
      <c r="Q41" s="19" t="str">
        <f t="shared" si="4"/>
        <v xml:space="preserve"> </v>
      </c>
    </row>
    <row r="42" spans="1:19" x14ac:dyDescent="0.2">
      <c r="A42" s="16"/>
      <c r="B42" s="9"/>
      <c r="C42" s="9"/>
      <c r="D42" s="9"/>
      <c r="E42" s="10"/>
      <c r="F42" s="10"/>
      <c r="G42" s="10"/>
      <c r="H42" s="10"/>
      <c r="I42" s="10"/>
      <c r="J42" s="10"/>
      <c r="K42" s="10"/>
      <c r="L42" s="10"/>
      <c r="M42" s="12"/>
      <c r="N42" s="17"/>
      <c r="P42" s="2">
        <f t="shared" si="3"/>
        <v>0</v>
      </c>
      <c r="Q42" s="19" t="str">
        <f t="shared" si="4"/>
        <v xml:space="preserve"> </v>
      </c>
    </row>
    <row r="43" spans="1:19" x14ac:dyDescent="0.2">
      <c r="A43" s="16"/>
      <c r="B43" s="9"/>
      <c r="C43" s="9"/>
      <c r="D43" s="9"/>
      <c r="E43" s="10"/>
      <c r="F43" s="10"/>
      <c r="G43" s="10"/>
      <c r="H43" s="10"/>
      <c r="I43" s="10"/>
      <c r="J43" s="10"/>
      <c r="K43" s="10"/>
      <c r="L43" s="10"/>
      <c r="M43" s="12"/>
      <c r="N43" s="17"/>
      <c r="P43" s="2">
        <f t="shared" si="3"/>
        <v>0</v>
      </c>
      <c r="Q43" s="19" t="str">
        <f t="shared" si="4"/>
        <v xml:space="preserve"> </v>
      </c>
      <c r="R43" s="1" t="s">
        <v>27</v>
      </c>
      <c r="S43" s="22"/>
    </row>
    <row r="44" spans="1:19" x14ac:dyDescent="0.2">
      <c r="A44" s="16"/>
      <c r="B44" s="9"/>
      <c r="C44" s="9"/>
      <c r="D44" s="9"/>
      <c r="E44" s="10"/>
      <c r="F44" s="10"/>
      <c r="G44" s="10"/>
      <c r="H44" s="10"/>
      <c r="I44" s="10"/>
      <c r="J44" s="10"/>
      <c r="K44" s="10"/>
      <c r="L44" s="10"/>
      <c r="M44" s="12"/>
      <c r="N44" s="17"/>
      <c r="P44" s="2">
        <f t="shared" si="3"/>
        <v>0</v>
      </c>
      <c r="Q44" s="19" t="str">
        <f t="shared" si="4"/>
        <v xml:space="preserve"> </v>
      </c>
    </row>
    <row r="45" spans="1:19" x14ac:dyDescent="0.2">
      <c r="A45" s="16"/>
      <c r="B45" s="9"/>
      <c r="C45" s="9"/>
      <c r="D45" s="9"/>
      <c r="E45" s="10"/>
      <c r="F45" s="10"/>
      <c r="G45" s="10"/>
      <c r="H45" s="10"/>
      <c r="I45" s="10"/>
      <c r="J45" s="10"/>
      <c r="K45" s="10"/>
      <c r="L45" s="10"/>
      <c r="M45" s="12"/>
      <c r="N45" s="17"/>
      <c r="P45" s="2">
        <f t="shared" si="3"/>
        <v>0</v>
      </c>
      <c r="Q45" s="19" t="str">
        <f t="shared" si="4"/>
        <v xml:space="preserve"> </v>
      </c>
      <c r="R45" s="1" t="s">
        <v>27</v>
      </c>
      <c r="S45" s="22"/>
    </row>
    <row r="46" spans="1:19" x14ac:dyDescent="0.2">
      <c r="A46" s="16"/>
      <c r="B46" s="9"/>
      <c r="C46" s="9"/>
      <c r="D46" s="9"/>
      <c r="E46" s="10"/>
      <c r="F46" s="10"/>
      <c r="G46" s="10"/>
      <c r="H46" s="10"/>
      <c r="I46" s="10"/>
      <c r="J46" s="10"/>
      <c r="K46" s="10"/>
      <c r="L46" s="10"/>
      <c r="M46" s="12"/>
      <c r="N46" s="17"/>
      <c r="P46" s="2">
        <f t="shared" si="3"/>
        <v>0</v>
      </c>
      <c r="Q46" s="19" t="str">
        <f t="shared" si="4"/>
        <v xml:space="preserve"> </v>
      </c>
    </row>
    <row r="47" spans="1:19" x14ac:dyDescent="0.2">
      <c r="A47" s="16"/>
      <c r="B47" s="9"/>
      <c r="C47" s="9"/>
      <c r="D47" s="9"/>
      <c r="E47" s="10"/>
      <c r="F47" s="10"/>
      <c r="G47" s="10"/>
      <c r="H47" s="10"/>
      <c r="I47" s="10"/>
      <c r="J47" s="10"/>
      <c r="K47" s="10"/>
      <c r="L47" s="10"/>
      <c r="M47" s="12"/>
      <c r="N47" s="17"/>
      <c r="P47" s="2">
        <f t="shared" si="3"/>
        <v>0</v>
      </c>
      <c r="Q47" s="19" t="str">
        <f t="shared" si="4"/>
        <v xml:space="preserve"> </v>
      </c>
    </row>
    <row r="48" spans="1:19" x14ac:dyDescent="0.2">
      <c r="A48" s="16"/>
      <c r="B48" s="9"/>
      <c r="C48" s="9"/>
      <c r="D48" s="9"/>
      <c r="E48" s="10"/>
      <c r="F48" s="10"/>
      <c r="G48" s="10"/>
      <c r="H48" s="10"/>
      <c r="I48" s="10"/>
      <c r="J48" s="10"/>
      <c r="K48" s="10"/>
      <c r="L48" s="10"/>
      <c r="M48" s="12"/>
      <c r="N48" s="17"/>
      <c r="P48" s="2">
        <f t="shared" si="3"/>
        <v>0</v>
      </c>
      <c r="Q48" s="19" t="str">
        <f t="shared" si="4"/>
        <v xml:space="preserve"> </v>
      </c>
    </row>
    <row r="49" spans="1:19" x14ac:dyDescent="0.2">
      <c r="A49" s="16"/>
      <c r="B49" s="9"/>
      <c r="C49" s="9"/>
      <c r="D49" s="9"/>
      <c r="E49" s="10"/>
      <c r="F49" s="10"/>
      <c r="G49" s="10"/>
      <c r="H49" s="10"/>
      <c r="I49" s="10"/>
      <c r="J49" s="10"/>
      <c r="K49" s="10"/>
      <c r="L49" s="10"/>
      <c r="M49" s="12"/>
      <c r="N49" s="17"/>
      <c r="P49" s="2">
        <f t="shared" si="3"/>
        <v>0</v>
      </c>
      <c r="Q49" s="19" t="str">
        <f t="shared" si="4"/>
        <v xml:space="preserve"> </v>
      </c>
    </row>
    <row r="50" spans="1:19" x14ac:dyDescent="0.2">
      <c r="A50" s="16"/>
      <c r="B50" s="9"/>
      <c r="C50" s="9"/>
      <c r="D50" s="9"/>
      <c r="E50" s="10"/>
      <c r="F50" s="10"/>
      <c r="G50" s="10"/>
      <c r="H50" s="10"/>
      <c r="I50" s="10"/>
      <c r="J50" s="10"/>
      <c r="K50" s="10"/>
      <c r="L50" s="10"/>
      <c r="M50" s="12"/>
      <c r="N50" s="17"/>
      <c r="P50" s="2">
        <f t="shared" si="3"/>
        <v>0</v>
      </c>
      <c r="Q50" s="19" t="str">
        <f t="shared" si="4"/>
        <v xml:space="preserve"> </v>
      </c>
    </row>
    <row r="51" spans="1:19" x14ac:dyDescent="0.2">
      <c r="A51" s="16"/>
      <c r="B51" s="9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2"/>
      <c r="N51" s="17"/>
      <c r="P51" s="2">
        <f t="shared" si="3"/>
        <v>0</v>
      </c>
      <c r="Q51" s="19" t="str">
        <f t="shared" si="4"/>
        <v xml:space="preserve"> </v>
      </c>
      <c r="R51" s="1" t="s">
        <v>27</v>
      </c>
      <c r="S51" s="22"/>
    </row>
    <row r="52" spans="1:19" x14ac:dyDescent="0.2">
      <c r="A52" s="16"/>
      <c r="B52" s="9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2"/>
      <c r="N52" s="17"/>
      <c r="P52" s="2">
        <f t="shared" si="3"/>
        <v>0</v>
      </c>
      <c r="Q52" s="19" t="str">
        <f t="shared" si="4"/>
        <v xml:space="preserve"> </v>
      </c>
    </row>
    <row r="53" spans="1:19" x14ac:dyDescent="0.2">
      <c r="A53" s="16"/>
      <c r="B53" s="9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2"/>
      <c r="N53" s="17"/>
      <c r="P53" s="2">
        <f t="shared" si="3"/>
        <v>0</v>
      </c>
      <c r="Q53" s="19" t="str">
        <f t="shared" si="4"/>
        <v xml:space="preserve"> </v>
      </c>
    </row>
    <row r="54" spans="1:19" x14ac:dyDescent="0.2">
      <c r="Q54" s="19" t="str">
        <f t="shared" si="4"/>
        <v xml:space="preserve"> </v>
      </c>
    </row>
    <row r="55" spans="1:19" x14ac:dyDescent="0.2">
      <c r="Q55" s="19" t="str">
        <f t="shared" si="4"/>
        <v xml:space="preserve"> </v>
      </c>
    </row>
    <row r="56" spans="1:19" x14ac:dyDescent="0.2">
      <c r="Q56" s="19" t="str">
        <f t="shared" si="4"/>
        <v xml:space="preserve"> </v>
      </c>
    </row>
    <row r="57" spans="1:19" x14ac:dyDescent="0.2">
      <c r="Q57" s="19" t="str">
        <f t="shared" si="4"/>
        <v xml:space="preserve"> </v>
      </c>
    </row>
    <row r="58" spans="1:19" x14ac:dyDescent="0.2">
      <c r="Q58" s="19" t="str">
        <f t="shared" si="4"/>
        <v xml:space="preserve"> </v>
      </c>
    </row>
    <row r="59" spans="1:19" x14ac:dyDescent="0.2">
      <c r="Q59" s="19" t="str">
        <f t="shared" si="4"/>
        <v xml:space="preserve"> </v>
      </c>
    </row>
    <row r="60" spans="1:19" x14ac:dyDescent="0.2">
      <c r="Q60" s="19" t="str">
        <f t="shared" si="4"/>
        <v xml:space="preserve"> </v>
      </c>
    </row>
    <row r="61" spans="1:19" x14ac:dyDescent="0.2">
      <c r="Q61" s="19" t="str">
        <f t="shared" si="4"/>
        <v xml:space="preserve"> </v>
      </c>
    </row>
    <row r="62" spans="1:19" x14ac:dyDescent="0.2">
      <c r="Q62" s="19" t="str">
        <f t="shared" si="4"/>
        <v xml:space="preserve"> </v>
      </c>
    </row>
    <row r="63" spans="1:19" x14ac:dyDescent="0.2">
      <c r="Q63" s="19" t="str">
        <f t="shared" si="4"/>
        <v xml:space="preserve"> </v>
      </c>
    </row>
    <row r="64" spans="1:19" x14ac:dyDescent="0.2">
      <c r="Q64" s="19" t="str">
        <f t="shared" si="4"/>
        <v xml:space="preserve"> </v>
      </c>
    </row>
    <row r="65" spans="17:17" x14ac:dyDescent="0.2">
      <c r="Q65" s="19" t="str">
        <f t="shared" si="4"/>
        <v xml:space="preserve"> </v>
      </c>
    </row>
    <row r="66" spans="17:17" x14ac:dyDescent="0.2">
      <c r="Q66" s="19" t="str">
        <f t="shared" si="4"/>
        <v xml:space="preserve"> </v>
      </c>
    </row>
    <row r="67" spans="17:17" x14ac:dyDescent="0.2">
      <c r="Q67" s="19" t="str">
        <f t="shared" si="4"/>
        <v xml:space="preserve"> </v>
      </c>
    </row>
    <row r="68" spans="17:17" x14ac:dyDescent="0.2">
      <c r="Q68" s="19" t="str">
        <f t="shared" si="4"/>
        <v xml:space="preserve"> </v>
      </c>
    </row>
    <row r="69" spans="17:17" x14ac:dyDescent="0.2">
      <c r="Q69" s="19" t="str">
        <f t="shared" ref="Q69:Q100" si="5">IF(ISBLANK(L69)," ",IF(P69=L69,"Y","Error"))</f>
        <v xml:space="preserve"> </v>
      </c>
    </row>
    <row r="70" spans="17:17" x14ac:dyDescent="0.2">
      <c r="Q70" s="19" t="str">
        <f t="shared" si="5"/>
        <v xml:space="preserve"> </v>
      </c>
    </row>
    <row r="71" spans="17:17" x14ac:dyDescent="0.2">
      <c r="Q71" s="19" t="str">
        <f t="shared" si="5"/>
        <v xml:space="preserve"> </v>
      </c>
    </row>
    <row r="72" spans="17:17" x14ac:dyDescent="0.2">
      <c r="Q72" s="19" t="str">
        <f t="shared" si="5"/>
        <v xml:space="preserve"> </v>
      </c>
    </row>
    <row r="73" spans="17:17" x14ac:dyDescent="0.2">
      <c r="Q73" s="19" t="str">
        <f t="shared" si="5"/>
        <v xml:space="preserve"> </v>
      </c>
    </row>
    <row r="74" spans="17:17" x14ac:dyDescent="0.2">
      <c r="Q74" s="19" t="str">
        <f t="shared" si="5"/>
        <v xml:space="preserve"> </v>
      </c>
    </row>
    <row r="75" spans="17:17" x14ac:dyDescent="0.2">
      <c r="Q75" s="19" t="str">
        <f t="shared" si="5"/>
        <v xml:space="preserve"> </v>
      </c>
    </row>
    <row r="76" spans="17:17" x14ac:dyDescent="0.2">
      <c r="Q76" s="19" t="str">
        <f t="shared" si="5"/>
        <v xml:space="preserve"> </v>
      </c>
    </row>
    <row r="77" spans="17:17" x14ac:dyDescent="0.2">
      <c r="Q77" s="19" t="str">
        <f t="shared" si="5"/>
        <v xml:space="preserve"> </v>
      </c>
    </row>
    <row r="78" spans="17:17" x14ac:dyDescent="0.2">
      <c r="Q78" s="19" t="str">
        <f t="shared" si="5"/>
        <v xml:space="preserve"> </v>
      </c>
    </row>
    <row r="79" spans="17:17" x14ac:dyDescent="0.2">
      <c r="Q79" s="19" t="str">
        <f t="shared" si="5"/>
        <v xml:space="preserve"> </v>
      </c>
    </row>
    <row r="80" spans="17:17" x14ac:dyDescent="0.2">
      <c r="Q80" s="19" t="str">
        <f t="shared" si="5"/>
        <v xml:space="preserve"> </v>
      </c>
    </row>
    <row r="81" spans="17:17" x14ac:dyDescent="0.2">
      <c r="Q81" s="19" t="str">
        <f t="shared" si="5"/>
        <v xml:space="preserve"> </v>
      </c>
    </row>
    <row r="82" spans="17:17" x14ac:dyDescent="0.2">
      <c r="Q82" s="19" t="str">
        <f t="shared" si="5"/>
        <v xml:space="preserve"> </v>
      </c>
    </row>
    <row r="83" spans="17:17" x14ac:dyDescent="0.2">
      <c r="Q83" s="19" t="str">
        <f t="shared" si="5"/>
        <v xml:space="preserve"> </v>
      </c>
    </row>
    <row r="84" spans="17:17" x14ac:dyDescent="0.2">
      <c r="Q84" s="19" t="str">
        <f t="shared" si="5"/>
        <v xml:space="preserve"> </v>
      </c>
    </row>
    <row r="85" spans="17:17" x14ac:dyDescent="0.2">
      <c r="Q85" s="19" t="str">
        <f t="shared" si="5"/>
        <v xml:space="preserve"> </v>
      </c>
    </row>
    <row r="86" spans="17:17" x14ac:dyDescent="0.2">
      <c r="Q86" s="19" t="str">
        <f t="shared" si="5"/>
        <v xml:space="preserve"> </v>
      </c>
    </row>
    <row r="87" spans="17:17" x14ac:dyDescent="0.2">
      <c r="Q87" s="19" t="str">
        <f t="shared" si="5"/>
        <v xml:space="preserve"> </v>
      </c>
    </row>
    <row r="88" spans="17:17" x14ac:dyDescent="0.2">
      <c r="Q88" s="19" t="str">
        <f t="shared" si="5"/>
        <v xml:space="preserve"> </v>
      </c>
    </row>
    <row r="89" spans="17:17" x14ac:dyDescent="0.2">
      <c r="Q89" s="19" t="str">
        <f t="shared" si="5"/>
        <v xml:space="preserve"> </v>
      </c>
    </row>
    <row r="90" spans="17:17" x14ac:dyDescent="0.2">
      <c r="Q90" s="19" t="str">
        <f t="shared" si="5"/>
        <v xml:space="preserve"> </v>
      </c>
    </row>
    <row r="91" spans="17:17" x14ac:dyDescent="0.2">
      <c r="Q91" s="19" t="str">
        <f t="shared" si="5"/>
        <v xml:space="preserve"> </v>
      </c>
    </row>
    <row r="92" spans="17:17" x14ac:dyDescent="0.2">
      <c r="Q92" s="19" t="str">
        <f t="shared" si="5"/>
        <v xml:space="preserve"> </v>
      </c>
    </row>
    <row r="93" spans="17:17" x14ac:dyDescent="0.2">
      <c r="Q93" s="19" t="str">
        <f t="shared" si="5"/>
        <v xml:space="preserve"> </v>
      </c>
    </row>
    <row r="94" spans="17:17" x14ac:dyDescent="0.2">
      <c r="Q94" s="19" t="str">
        <f t="shared" si="5"/>
        <v xml:space="preserve"> </v>
      </c>
    </row>
    <row r="95" spans="17:17" x14ac:dyDescent="0.2">
      <c r="Q95" s="19" t="str">
        <f t="shared" si="5"/>
        <v xml:space="preserve"> </v>
      </c>
    </row>
    <row r="96" spans="17:17" x14ac:dyDescent="0.2">
      <c r="Q96" s="19" t="str">
        <f t="shared" si="5"/>
        <v xml:space="preserve"> </v>
      </c>
    </row>
    <row r="97" spans="17:17" x14ac:dyDescent="0.2">
      <c r="Q97" s="19" t="str">
        <f t="shared" si="5"/>
        <v xml:space="preserve"> </v>
      </c>
    </row>
    <row r="98" spans="17:17" x14ac:dyDescent="0.2">
      <c r="Q98" s="19" t="str">
        <f t="shared" si="5"/>
        <v xml:space="preserve"> </v>
      </c>
    </row>
    <row r="99" spans="17:17" x14ac:dyDescent="0.2">
      <c r="Q99" s="19" t="str">
        <f t="shared" si="5"/>
        <v xml:space="preserve"> </v>
      </c>
    </row>
    <row r="100" spans="17:17" x14ac:dyDescent="0.2">
      <c r="Q100" s="19" t="str">
        <f t="shared" si="5"/>
        <v xml:space="preserve"> 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C1" zoomScale="90" zoomScaleNormal="90" workbookViewId="0">
      <pane ySplit="4" topLeftCell="A5" activePane="bottomLeft" state="frozen"/>
      <selection pane="bottomLeft" activeCell="M14" sqref="M14"/>
    </sheetView>
  </sheetViews>
  <sheetFormatPr defaultColWidth="11.140625" defaultRowHeight="12.75" x14ac:dyDescent="0.2"/>
  <cols>
    <col min="1" max="1" width="13" style="18" customWidth="1"/>
    <col min="2" max="2" width="16.5703125" style="1" customWidth="1"/>
    <col min="3" max="3" width="28.42578125" style="1" customWidth="1"/>
    <col min="4" max="4" width="34.85546875" style="1" customWidth="1"/>
    <col min="5" max="9" width="13" style="2" customWidth="1"/>
    <col min="10" max="10" width="13" style="5" customWidth="1"/>
    <col min="11" max="11" width="13" style="1" customWidth="1"/>
    <col min="12" max="16384" width="11.140625" style="1"/>
  </cols>
  <sheetData>
    <row r="1" spans="1:11" x14ac:dyDescent="0.2">
      <c r="A1" s="13" t="s">
        <v>21</v>
      </c>
    </row>
    <row r="2" spans="1:11" s="3" customFormat="1" x14ac:dyDescent="0.2">
      <c r="A2" s="14"/>
      <c r="D2" s="4" t="s">
        <v>13</v>
      </c>
      <c r="E2" s="12">
        <f>SUM(E$5:E$1048576)</f>
        <v>8000</v>
      </c>
      <c r="F2" s="12">
        <f>SUM(F$5:F$1048576)</f>
        <v>2.8200000000000003</v>
      </c>
      <c r="G2" s="12">
        <f>SUM(G$5:G$1048576)</f>
        <v>490.37</v>
      </c>
      <c r="H2" s="12">
        <f>SUM(H$5:H$1048576)</f>
        <v>2818.54</v>
      </c>
      <c r="I2" s="12">
        <f>SUM(I$5:I$1048576)</f>
        <v>1823.47</v>
      </c>
      <c r="J2" s="6">
        <f>SUM(E2:I2)</f>
        <v>13135.199999999999</v>
      </c>
    </row>
    <row r="4" spans="1:11" s="8" customFormat="1" ht="32.25" customHeight="1" x14ac:dyDescent="0.25">
      <c r="A4" s="15" t="s">
        <v>15</v>
      </c>
      <c r="B4" s="7" t="s">
        <v>25</v>
      </c>
      <c r="C4" s="7" t="s">
        <v>16</v>
      </c>
      <c r="D4" s="7" t="s">
        <v>1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7</v>
      </c>
      <c r="J4" s="7" t="s">
        <v>9</v>
      </c>
      <c r="K4" s="7" t="s">
        <v>11</v>
      </c>
    </row>
    <row r="5" spans="1:11" x14ac:dyDescent="0.2">
      <c r="A5" s="16">
        <v>42473</v>
      </c>
      <c r="B5" s="9" t="s">
        <v>125</v>
      </c>
      <c r="C5" s="9" t="s">
        <v>26</v>
      </c>
      <c r="D5" s="9" t="s">
        <v>126</v>
      </c>
      <c r="E5" s="10">
        <v>4000</v>
      </c>
      <c r="F5" s="10"/>
      <c r="G5" s="10"/>
      <c r="H5" s="10"/>
      <c r="I5" s="10"/>
      <c r="J5" s="12">
        <v>4000</v>
      </c>
      <c r="K5" s="9">
        <v>1</v>
      </c>
    </row>
    <row r="6" spans="1:11" x14ac:dyDescent="0.2">
      <c r="A6" s="16">
        <v>42474</v>
      </c>
      <c r="B6" s="9" t="s">
        <v>127</v>
      </c>
      <c r="C6" s="9" t="s">
        <v>128</v>
      </c>
      <c r="D6" s="9" t="s">
        <v>129</v>
      </c>
      <c r="E6" s="10"/>
      <c r="F6" s="10"/>
      <c r="G6" s="10"/>
      <c r="H6" s="10"/>
      <c r="I6" s="10">
        <v>43.47</v>
      </c>
      <c r="J6" s="12">
        <v>43.47</v>
      </c>
      <c r="K6" s="9">
        <v>2</v>
      </c>
    </row>
    <row r="7" spans="1:11" x14ac:dyDescent="0.2">
      <c r="A7" s="16">
        <v>42506</v>
      </c>
      <c r="B7" s="9">
        <v>45429</v>
      </c>
      <c r="C7" s="9" t="s">
        <v>128</v>
      </c>
      <c r="D7" s="9" t="s">
        <v>184</v>
      </c>
      <c r="E7" s="10"/>
      <c r="F7" s="10"/>
      <c r="G7" s="10">
        <v>490.37</v>
      </c>
      <c r="H7" s="10"/>
      <c r="I7" s="10"/>
      <c r="J7" s="12">
        <v>490.37</v>
      </c>
      <c r="K7" s="9">
        <v>3</v>
      </c>
    </row>
    <row r="8" spans="1:11" x14ac:dyDescent="0.2">
      <c r="A8" s="16">
        <v>42527</v>
      </c>
      <c r="B8" s="9"/>
      <c r="C8" s="9" t="s">
        <v>199</v>
      </c>
      <c r="D8" s="9" t="s">
        <v>198</v>
      </c>
      <c r="E8" s="10"/>
      <c r="F8" s="10">
        <v>0.14000000000000001</v>
      </c>
      <c r="G8" s="10"/>
      <c r="H8" s="10"/>
      <c r="I8" s="10"/>
      <c r="J8" s="12">
        <v>0.14000000000000001</v>
      </c>
      <c r="K8" s="9">
        <v>4</v>
      </c>
    </row>
    <row r="9" spans="1:11" x14ac:dyDescent="0.2">
      <c r="A9" s="16">
        <v>42537</v>
      </c>
      <c r="B9" s="9" t="s">
        <v>200</v>
      </c>
      <c r="C9" s="9" t="s">
        <v>196</v>
      </c>
      <c r="D9" s="9" t="s">
        <v>197</v>
      </c>
      <c r="E9" s="10"/>
      <c r="F9" s="10"/>
      <c r="G9" s="10"/>
      <c r="H9" s="10"/>
      <c r="I9" s="10">
        <v>100</v>
      </c>
      <c r="J9" s="12">
        <v>100</v>
      </c>
      <c r="K9" s="9">
        <v>5</v>
      </c>
    </row>
    <row r="10" spans="1:11" x14ac:dyDescent="0.2">
      <c r="A10" s="16">
        <v>42538</v>
      </c>
      <c r="B10" s="9" t="s">
        <v>194</v>
      </c>
      <c r="C10" s="9" t="s">
        <v>26</v>
      </c>
      <c r="D10" s="9" t="s">
        <v>195</v>
      </c>
      <c r="E10" s="10"/>
      <c r="F10" s="10"/>
      <c r="G10" s="10"/>
      <c r="H10" s="10">
        <v>250</v>
      </c>
      <c r="I10" s="10"/>
      <c r="J10" s="12">
        <v>250</v>
      </c>
      <c r="K10" s="9">
        <v>6</v>
      </c>
    </row>
    <row r="11" spans="1:11" x14ac:dyDescent="0.2">
      <c r="A11" s="16">
        <v>42578</v>
      </c>
      <c r="B11" s="9"/>
      <c r="C11" s="9" t="s">
        <v>208</v>
      </c>
      <c r="D11" s="9" t="s">
        <v>217</v>
      </c>
      <c r="E11" s="10"/>
      <c r="F11" s="10"/>
      <c r="G11" s="10"/>
      <c r="H11" s="10">
        <v>1568.59</v>
      </c>
      <c r="I11" s="10"/>
      <c r="J11" s="12">
        <v>1568.59</v>
      </c>
      <c r="K11" s="9">
        <v>7</v>
      </c>
    </row>
    <row r="12" spans="1:11" x14ac:dyDescent="0.2">
      <c r="A12" s="16">
        <v>42618</v>
      </c>
      <c r="B12" s="9"/>
      <c r="C12" s="9" t="s">
        <v>199</v>
      </c>
      <c r="D12" s="9" t="s">
        <v>198</v>
      </c>
      <c r="E12" s="10"/>
      <c r="F12" s="10">
        <v>1.19</v>
      </c>
      <c r="G12" s="10"/>
      <c r="H12" s="10"/>
      <c r="I12" s="10"/>
      <c r="J12" s="12">
        <v>1.19</v>
      </c>
      <c r="K12" s="9">
        <v>8</v>
      </c>
    </row>
    <row r="13" spans="1:11" x14ac:dyDescent="0.2">
      <c r="A13" s="16">
        <v>42622</v>
      </c>
      <c r="B13" s="9"/>
      <c r="C13" s="9" t="s">
        <v>26</v>
      </c>
      <c r="D13" s="9" t="s">
        <v>218</v>
      </c>
      <c r="E13" s="10">
        <v>4000</v>
      </c>
      <c r="F13" s="10"/>
      <c r="G13" s="10"/>
      <c r="H13" s="10"/>
      <c r="I13" s="10"/>
      <c r="J13" s="12">
        <v>4000</v>
      </c>
      <c r="K13" s="9">
        <v>9</v>
      </c>
    </row>
    <row r="14" spans="1:11" x14ac:dyDescent="0.2">
      <c r="A14" s="16">
        <v>42661</v>
      </c>
      <c r="B14" s="9"/>
      <c r="C14" s="9" t="s">
        <v>232</v>
      </c>
      <c r="D14" s="9" t="s">
        <v>233</v>
      </c>
      <c r="E14" s="10"/>
      <c r="F14" s="10"/>
      <c r="G14" s="10"/>
      <c r="H14" s="10">
        <v>999.95</v>
      </c>
      <c r="I14" s="10"/>
      <c r="J14" s="12">
        <v>999.95</v>
      </c>
      <c r="K14" s="9">
        <v>10</v>
      </c>
    </row>
    <row r="15" spans="1:11" x14ac:dyDescent="0.2">
      <c r="A15" s="16">
        <v>42685</v>
      </c>
      <c r="B15" s="9"/>
      <c r="C15" s="9" t="s">
        <v>196</v>
      </c>
      <c r="D15" s="9" t="s">
        <v>251</v>
      </c>
      <c r="E15" s="10"/>
      <c r="F15" s="10"/>
      <c r="G15" s="10"/>
      <c r="H15" s="10"/>
      <c r="I15" s="10">
        <v>630</v>
      </c>
      <c r="J15" s="12">
        <v>630</v>
      </c>
      <c r="K15" s="9">
        <v>11</v>
      </c>
    </row>
    <row r="16" spans="1:11" x14ac:dyDescent="0.2">
      <c r="A16" s="16">
        <v>42709</v>
      </c>
      <c r="B16" s="9"/>
      <c r="C16" s="9" t="s">
        <v>255</v>
      </c>
      <c r="D16" s="9" t="s">
        <v>256</v>
      </c>
      <c r="E16" s="10"/>
      <c r="F16" s="10"/>
      <c r="G16" s="10"/>
      <c r="H16" s="10"/>
      <c r="I16" s="10">
        <v>150</v>
      </c>
      <c r="J16" s="12">
        <v>150</v>
      </c>
      <c r="K16" s="9">
        <v>12</v>
      </c>
    </row>
    <row r="17" spans="1:11" x14ac:dyDescent="0.2">
      <c r="A17" s="16">
        <v>42709</v>
      </c>
      <c r="B17" s="9"/>
      <c r="C17" s="9" t="s">
        <v>199</v>
      </c>
      <c r="D17" s="9" t="s">
        <v>198</v>
      </c>
      <c r="E17" s="10"/>
      <c r="F17" s="10">
        <v>1.49</v>
      </c>
      <c r="G17" s="10"/>
      <c r="H17" s="10"/>
      <c r="I17" s="10"/>
      <c r="J17" s="12">
        <v>1.49</v>
      </c>
      <c r="K17" s="9">
        <v>13</v>
      </c>
    </row>
    <row r="18" spans="1:11" x14ac:dyDescent="0.2">
      <c r="A18" s="16">
        <v>75636</v>
      </c>
      <c r="B18" s="9"/>
      <c r="C18" s="9" t="s">
        <v>290</v>
      </c>
      <c r="D18" s="9" t="s">
        <v>293</v>
      </c>
      <c r="E18" s="10"/>
      <c r="F18" s="10"/>
      <c r="G18" s="10"/>
      <c r="H18" s="10"/>
      <c r="I18" s="10">
        <v>250</v>
      </c>
      <c r="J18" s="12">
        <v>250</v>
      </c>
      <c r="K18" s="9">
        <v>14</v>
      </c>
    </row>
    <row r="19" spans="1:11" x14ac:dyDescent="0.2">
      <c r="A19" s="16">
        <v>42768</v>
      </c>
      <c r="B19" s="9"/>
      <c r="C19" s="9" t="s">
        <v>291</v>
      </c>
      <c r="D19" s="9" t="s">
        <v>293</v>
      </c>
      <c r="E19" s="10"/>
      <c r="F19" s="10"/>
      <c r="G19" s="10"/>
      <c r="H19" s="10"/>
      <c r="I19" s="10">
        <v>500</v>
      </c>
      <c r="J19" s="12">
        <v>500</v>
      </c>
      <c r="K19" s="9">
        <v>15</v>
      </c>
    </row>
    <row r="20" spans="1:11" x14ac:dyDescent="0.2">
      <c r="A20" s="16">
        <v>42786</v>
      </c>
      <c r="B20" s="9"/>
      <c r="C20" s="9" t="s">
        <v>292</v>
      </c>
      <c r="D20" s="9" t="s">
        <v>293</v>
      </c>
      <c r="E20" s="10"/>
      <c r="F20" s="10"/>
      <c r="G20" s="10"/>
      <c r="H20" s="10"/>
      <c r="I20" s="10">
        <v>150</v>
      </c>
      <c r="J20" s="12">
        <v>150</v>
      </c>
      <c r="K20" s="9">
        <v>16</v>
      </c>
    </row>
  </sheetData>
  <pageMargins left="0.7" right="0.7" top="0.75" bottom="0.75" header="0.3" footer="0.3"/>
  <pageSetup paperSize="9" scale="7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9" sqref="H9"/>
    </sheetView>
  </sheetViews>
  <sheetFormatPr defaultRowHeight="12.75" x14ac:dyDescent="0.2"/>
  <cols>
    <col min="1" max="6" width="9.140625" style="40"/>
    <col min="7" max="7" width="11.5703125" style="40" bestFit="1" customWidth="1"/>
    <col min="8" max="8" width="9.140625" style="40"/>
    <col min="9" max="9" width="19.5703125" style="48" bestFit="1" customWidth="1"/>
    <col min="10" max="16384" width="9.140625" style="40"/>
  </cols>
  <sheetData>
    <row r="1" spans="1:9" x14ac:dyDescent="0.2">
      <c r="A1" s="39" t="s">
        <v>67</v>
      </c>
      <c r="G1" s="41"/>
      <c r="I1" s="49" t="s">
        <v>59</v>
      </c>
    </row>
    <row r="2" spans="1:9" x14ac:dyDescent="0.2">
      <c r="G2" s="41"/>
      <c r="I2" s="50"/>
    </row>
    <row r="3" spans="1:9" x14ac:dyDescent="0.2">
      <c r="A3" s="42" t="s">
        <v>47</v>
      </c>
      <c r="G3" s="41"/>
      <c r="I3" s="50"/>
    </row>
    <row r="4" spans="1:9" x14ac:dyDescent="0.2">
      <c r="A4" s="40" t="s">
        <v>48</v>
      </c>
      <c r="G4" s="41">
        <v>976.42</v>
      </c>
      <c r="I4" s="50">
        <v>976</v>
      </c>
    </row>
    <row r="5" spans="1:9" x14ac:dyDescent="0.2">
      <c r="A5" s="40" t="s">
        <v>49</v>
      </c>
      <c r="G5" s="41">
        <v>9602.82</v>
      </c>
      <c r="I5" s="50">
        <v>9603</v>
      </c>
    </row>
    <row r="6" spans="1:9" x14ac:dyDescent="0.2">
      <c r="A6" s="40" t="s">
        <v>50</v>
      </c>
      <c r="G6" s="41">
        <f>SUM(G4:G5)</f>
        <v>10579.24</v>
      </c>
      <c r="I6" s="50">
        <f>SUM(I4:I5)</f>
        <v>10579</v>
      </c>
    </row>
    <row r="7" spans="1:9" x14ac:dyDescent="0.2">
      <c r="G7" s="41"/>
      <c r="I7" s="50"/>
    </row>
    <row r="8" spans="1:9" x14ac:dyDescent="0.2">
      <c r="A8" s="40" t="s">
        <v>51</v>
      </c>
      <c r="G8" s="41"/>
      <c r="I8" s="50"/>
    </row>
    <row r="9" spans="1:9" x14ac:dyDescent="0.2">
      <c r="A9" s="40" t="s">
        <v>52</v>
      </c>
      <c r="G9" s="43">
        <v>0</v>
      </c>
      <c r="I9" s="50"/>
    </row>
    <row r="10" spans="1:9" ht="13.5" thickBot="1" x14ac:dyDescent="0.25">
      <c r="G10" s="44">
        <f>G6-G9</f>
        <v>10579.24</v>
      </c>
      <c r="I10" s="51">
        <f>I6</f>
        <v>10579</v>
      </c>
    </row>
    <row r="11" spans="1:9" ht="13.5" thickTop="1" x14ac:dyDescent="0.2">
      <c r="G11" s="45"/>
      <c r="I11" s="50"/>
    </row>
    <row r="12" spans="1:9" x14ac:dyDescent="0.2">
      <c r="A12" s="42" t="s">
        <v>53</v>
      </c>
      <c r="G12" s="41"/>
      <c r="I12" s="50"/>
    </row>
    <row r="13" spans="1:9" x14ac:dyDescent="0.2">
      <c r="A13" s="40" t="s">
        <v>297</v>
      </c>
      <c r="G13" s="41">
        <v>7233.66</v>
      </c>
      <c r="I13" s="50">
        <v>7233</v>
      </c>
    </row>
    <row r="14" spans="1:9" x14ac:dyDescent="0.2">
      <c r="A14" s="40" t="s">
        <v>54</v>
      </c>
      <c r="G14" s="41">
        <v>13135.2</v>
      </c>
      <c r="I14" s="50">
        <v>13135</v>
      </c>
    </row>
    <row r="15" spans="1:9" x14ac:dyDescent="0.2">
      <c r="G15" s="46">
        <f>SUM(G13:G14)</f>
        <v>20368.86</v>
      </c>
      <c r="I15" s="49">
        <v>20369</v>
      </c>
    </row>
    <row r="16" spans="1:9" x14ac:dyDescent="0.2">
      <c r="A16" s="40" t="s">
        <v>55</v>
      </c>
      <c r="G16" s="41">
        <v>9789.6200000000008</v>
      </c>
      <c r="I16" s="50">
        <v>9790</v>
      </c>
    </row>
    <row r="17" spans="7:9" x14ac:dyDescent="0.2">
      <c r="G17" s="41"/>
      <c r="I17" s="50"/>
    </row>
    <row r="18" spans="7:9" ht="15.75" thickBot="1" x14ac:dyDescent="0.4">
      <c r="G18" s="47">
        <f>G15-G16</f>
        <v>10579.24</v>
      </c>
      <c r="I18" s="51">
        <f>SUM(I15-I16)</f>
        <v>10579</v>
      </c>
    </row>
    <row r="19" spans="7:9" ht="13.5" thickTop="1" x14ac:dyDescent="0.2">
      <c r="G19" s="41"/>
    </row>
  </sheetData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pane ySplit="1" topLeftCell="A2" activePane="bottomLeft" state="frozen"/>
      <selection pane="bottomLeft" activeCell="L15" sqref="L15"/>
    </sheetView>
  </sheetViews>
  <sheetFormatPr defaultRowHeight="12.75" x14ac:dyDescent="0.2"/>
  <cols>
    <col min="1" max="1" width="21.28515625" style="78" customWidth="1"/>
    <col min="2" max="2" width="20" style="78" customWidth="1"/>
    <col min="3" max="3" width="20.42578125" style="78" customWidth="1"/>
    <col min="4" max="4" width="12.42578125" style="78" bestFit="1" customWidth="1"/>
    <col min="5" max="5" width="12.42578125" style="117" customWidth="1"/>
    <col min="6" max="6" width="10.5703125" style="117" customWidth="1"/>
    <col min="7" max="7" width="10.42578125" style="78" customWidth="1"/>
    <col min="8" max="8" width="10.5703125" style="117" customWidth="1"/>
    <col min="9" max="9" width="14.140625" style="117" customWidth="1"/>
    <col min="10" max="10" width="10.7109375" style="118" customWidth="1"/>
    <col min="11" max="16384" width="9.140625" style="78"/>
  </cols>
  <sheetData>
    <row r="1" spans="1:10" s="82" customFormat="1" ht="77.25" thickBot="1" x14ac:dyDescent="0.25">
      <c r="A1" s="79" t="s">
        <v>306</v>
      </c>
      <c r="B1" s="79" t="s">
        <v>56</v>
      </c>
      <c r="C1" s="79" t="s">
        <v>57</v>
      </c>
      <c r="D1" s="79" t="s">
        <v>302</v>
      </c>
      <c r="E1" s="80" t="s">
        <v>307</v>
      </c>
      <c r="F1" s="80" t="s">
        <v>303</v>
      </c>
      <c r="G1" s="79" t="s">
        <v>304</v>
      </c>
      <c r="H1" s="80" t="s">
        <v>318</v>
      </c>
      <c r="I1" s="80" t="s">
        <v>312</v>
      </c>
      <c r="J1" s="81" t="s">
        <v>305</v>
      </c>
    </row>
    <row r="2" spans="1:10" ht="13.5" thickBot="1" x14ac:dyDescent="0.25">
      <c r="A2" s="83" t="s">
        <v>308</v>
      </c>
      <c r="B2" s="84"/>
      <c r="C2" s="84"/>
      <c r="D2" s="84"/>
      <c r="E2" s="85"/>
      <c r="F2" s="130"/>
      <c r="G2" s="86"/>
      <c r="H2" s="87"/>
      <c r="I2" s="88"/>
      <c r="J2" s="89"/>
    </row>
    <row r="3" spans="1:10" ht="39" thickBot="1" x14ac:dyDescent="0.25">
      <c r="A3" s="58" t="s">
        <v>132</v>
      </c>
      <c r="B3" s="58" t="s">
        <v>133</v>
      </c>
      <c r="C3" s="58" t="s">
        <v>134</v>
      </c>
      <c r="D3" s="90">
        <v>37721</v>
      </c>
      <c r="E3" s="91">
        <v>1</v>
      </c>
      <c r="F3" s="91">
        <v>0</v>
      </c>
      <c r="G3" s="58">
        <v>0</v>
      </c>
      <c r="H3" s="91">
        <f>SUM(E3+F3-G3)</f>
        <v>1</v>
      </c>
      <c r="I3" s="91"/>
      <c r="J3" s="92">
        <v>1</v>
      </c>
    </row>
    <row r="4" spans="1:10" s="82" customFormat="1" ht="13.5" thickBot="1" x14ac:dyDescent="0.25">
      <c r="A4" s="93" t="s">
        <v>313</v>
      </c>
      <c r="B4" s="94"/>
      <c r="C4" s="94"/>
      <c r="D4" s="94"/>
      <c r="E4" s="95">
        <f>SUM(E3)</f>
        <v>1</v>
      </c>
      <c r="F4" s="95">
        <f t="shared" ref="F4:J4" si="0">SUM(F3)</f>
        <v>0</v>
      </c>
      <c r="G4" s="95">
        <f t="shared" si="0"/>
        <v>0</v>
      </c>
      <c r="H4" s="95">
        <f t="shared" si="0"/>
        <v>1</v>
      </c>
      <c r="I4" s="96"/>
      <c r="J4" s="97">
        <f t="shared" si="0"/>
        <v>1</v>
      </c>
    </row>
    <row r="5" spans="1:10" ht="13.5" thickBot="1" x14ac:dyDescent="0.25">
      <c r="A5" s="58"/>
      <c r="B5" s="58"/>
      <c r="C5" s="58"/>
      <c r="D5" s="58"/>
      <c r="E5" s="91"/>
      <c r="F5" s="91"/>
      <c r="G5" s="58"/>
      <c r="H5" s="91"/>
      <c r="I5" s="91"/>
      <c r="J5" s="92"/>
    </row>
    <row r="6" spans="1:10" ht="13.5" thickBot="1" x14ac:dyDescent="0.25">
      <c r="A6" s="83" t="s">
        <v>309</v>
      </c>
      <c r="B6" s="84"/>
      <c r="C6" s="84"/>
      <c r="D6" s="84"/>
      <c r="E6" s="85"/>
      <c r="F6" s="85"/>
      <c r="G6" s="84"/>
      <c r="H6" s="85"/>
      <c r="I6" s="85"/>
      <c r="J6" s="98"/>
    </row>
    <row r="7" spans="1:10" x14ac:dyDescent="0.2">
      <c r="A7" s="60" t="s">
        <v>135</v>
      </c>
      <c r="B7" s="60" t="s">
        <v>136</v>
      </c>
      <c r="C7" s="60" t="s">
        <v>137</v>
      </c>
      <c r="D7" s="60">
        <v>2012</v>
      </c>
      <c r="E7" s="99">
        <v>324.45999999999998</v>
      </c>
      <c r="F7" s="100">
        <v>0</v>
      </c>
      <c r="G7" s="60">
        <v>0</v>
      </c>
      <c r="H7" s="100">
        <f>SUM(E7+F7-G7)</f>
        <v>324.45999999999998</v>
      </c>
      <c r="I7" s="100"/>
      <c r="J7" s="101">
        <v>500</v>
      </c>
    </row>
    <row r="8" spans="1:10" ht="25.5" x14ac:dyDescent="0.2">
      <c r="A8" s="61" t="s">
        <v>310</v>
      </c>
      <c r="B8" s="61" t="s">
        <v>138</v>
      </c>
      <c r="C8" s="61" t="s">
        <v>139</v>
      </c>
      <c r="D8" s="102">
        <v>41852</v>
      </c>
      <c r="E8" s="103">
        <v>2059</v>
      </c>
      <c r="F8" s="104">
        <v>0</v>
      </c>
      <c r="G8" s="61">
        <v>0</v>
      </c>
      <c r="H8" s="104">
        <f>SUM(E8+F8-G8)</f>
        <v>2059</v>
      </c>
      <c r="I8" s="104"/>
      <c r="J8" s="105">
        <v>2120.77</v>
      </c>
    </row>
    <row r="9" spans="1:10" ht="25.5" x14ac:dyDescent="0.2">
      <c r="A9" s="61" t="s">
        <v>140</v>
      </c>
      <c r="B9" s="61" t="s">
        <v>138</v>
      </c>
      <c r="C9" s="61" t="s">
        <v>141</v>
      </c>
      <c r="D9" s="102">
        <v>42156</v>
      </c>
      <c r="E9" s="103">
        <v>268.8</v>
      </c>
      <c r="F9" s="104">
        <v>0</v>
      </c>
      <c r="G9" s="61">
        <v>0</v>
      </c>
      <c r="H9" s="104">
        <f>SUM(E9+F9-G9)</f>
        <v>268.8</v>
      </c>
      <c r="I9" s="104"/>
      <c r="J9" s="105">
        <v>268.8</v>
      </c>
    </row>
    <row r="10" spans="1:10" ht="77.25" thickBot="1" x14ac:dyDescent="0.25">
      <c r="A10" s="62" t="s">
        <v>180</v>
      </c>
      <c r="B10" s="62" t="s">
        <v>138</v>
      </c>
      <c r="C10" s="62" t="s">
        <v>179</v>
      </c>
      <c r="D10" s="106">
        <v>41760</v>
      </c>
      <c r="E10" s="107">
        <v>1610.4</v>
      </c>
      <c r="F10" s="108">
        <v>0</v>
      </c>
      <c r="G10" s="62">
        <v>0</v>
      </c>
      <c r="H10" s="108">
        <f>SUM(E10+F10-G10)</f>
        <v>1610.4</v>
      </c>
      <c r="I10" s="108" t="s">
        <v>298</v>
      </c>
      <c r="J10" s="109">
        <v>1610.4</v>
      </c>
    </row>
    <row r="11" spans="1:10" s="82" customFormat="1" ht="13.5" thickBot="1" x14ac:dyDescent="0.25">
      <c r="A11" s="93" t="s">
        <v>313</v>
      </c>
      <c r="B11" s="94"/>
      <c r="C11" s="94"/>
      <c r="D11" s="94"/>
      <c r="E11" s="95">
        <f>SUM(E7:E10)</f>
        <v>4262.66</v>
      </c>
      <c r="F11" s="95">
        <f t="shared" ref="F11:J11" si="1">SUM(F7:F10)</f>
        <v>0</v>
      </c>
      <c r="G11" s="95">
        <f t="shared" si="1"/>
        <v>0</v>
      </c>
      <c r="H11" s="95">
        <f t="shared" si="1"/>
        <v>4262.66</v>
      </c>
      <c r="I11" s="96"/>
      <c r="J11" s="97">
        <f t="shared" si="1"/>
        <v>4499.97</v>
      </c>
    </row>
    <row r="12" spans="1:10" ht="13.5" thickBot="1" x14ac:dyDescent="0.25">
      <c r="A12" s="58"/>
      <c r="B12" s="58"/>
      <c r="C12" s="58"/>
      <c r="D12" s="58"/>
      <c r="E12" s="91"/>
      <c r="F12" s="91"/>
      <c r="G12" s="58"/>
      <c r="H12" s="91"/>
      <c r="I12" s="91"/>
      <c r="J12" s="92"/>
    </row>
    <row r="13" spans="1:10" ht="13.5" thickBot="1" x14ac:dyDescent="0.25">
      <c r="A13" s="83" t="s">
        <v>311</v>
      </c>
      <c r="B13" s="110"/>
      <c r="C13" s="110"/>
      <c r="D13" s="110"/>
      <c r="E13" s="111"/>
      <c r="F13" s="111"/>
      <c r="G13" s="110"/>
      <c r="H13" s="111"/>
      <c r="I13" s="111"/>
      <c r="J13" s="119"/>
    </row>
    <row r="14" spans="1:10" s="115" customFormat="1" ht="76.5" x14ac:dyDescent="0.2">
      <c r="A14" s="63" t="s">
        <v>279</v>
      </c>
      <c r="B14" s="63" t="s">
        <v>280</v>
      </c>
      <c r="C14" s="63" t="s">
        <v>281</v>
      </c>
      <c r="D14" s="112">
        <v>42646</v>
      </c>
      <c r="E14" s="113">
        <v>0</v>
      </c>
      <c r="F14" s="114">
        <v>1590</v>
      </c>
      <c r="G14" s="63">
        <v>0</v>
      </c>
      <c r="H14" s="114">
        <f>SUM(E14+F14-G14)</f>
        <v>1590</v>
      </c>
      <c r="I14" s="63" t="s">
        <v>282</v>
      </c>
      <c r="J14" s="120">
        <v>1590</v>
      </c>
    </row>
    <row r="15" spans="1:10" ht="38.25" x14ac:dyDescent="0.2">
      <c r="A15" s="60" t="s">
        <v>283</v>
      </c>
      <c r="B15" s="60" t="s">
        <v>280</v>
      </c>
      <c r="C15" s="60" t="s">
        <v>284</v>
      </c>
      <c r="D15" s="116">
        <v>42640</v>
      </c>
      <c r="E15" s="99">
        <v>0</v>
      </c>
      <c r="F15" s="100">
        <v>719.94</v>
      </c>
      <c r="G15" s="60">
        <v>0</v>
      </c>
      <c r="H15" s="114">
        <f>SUM(E15+F15-G15)</f>
        <v>719.94</v>
      </c>
      <c r="I15" s="64" t="s">
        <v>285</v>
      </c>
      <c r="J15" s="101">
        <v>719.94</v>
      </c>
    </row>
    <row r="16" spans="1:10" ht="38.25" x14ac:dyDescent="0.2">
      <c r="A16" s="61" t="s">
        <v>36</v>
      </c>
      <c r="B16" s="61" t="s">
        <v>142</v>
      </c>
      <c r="C16" s="61" t="s">
        <v>143</v>
      </c>
      <c r="D16" s="102">
        <v>41883</v>
      </c>
      <c r="E16" s="104">
        <v>1612.8</v>
      </c>
      <c r="F16" s="104">
        <v>0</v>
      </c>
      <c r="G16" s="61">
        <v>0</v>
      </c>
      <c r="H16" s="114">
        <f t="shared" ref="H16:H28" si="2">SUM(E16+F16-G16)</f>
        <v>1612.8</v>
      </c>
      <c r="I16" s="61" t="s">
        <v>144</v>
      </c>
      <c r="J16" s="121">
        <v>1616.01</v>
      </c>
    </row>
    <row r="17" spans="1:10" ht="25.5" x14ac:dyDescent="0.2">
      <c r="A17" s="61" t="s">
        <v>145</v>
      </c>
      <c r="B17" s="61" t="s">
        <v>146</v>
      </c>
      <c r="C17" s="61" t="s">
        <v>147</v>
      </c>
      <c r="D17" s="122" t="s">
        <v>58</v>
      </c>
      <c r="E17" s="104">
        <v>657.02</v>
      </c>
      <c r="F17" s="104">
        <v>0</v>
      </c>
      <c r="G17" s="61">
        <v>0</v>
      </c>
      <c r="H17" s="114">
        <f t="shared" si="2"/>
        <v>657.02</v>
      </c>
      <c r="I17" s="104"/>
      <c r="J17" s="105">
        <v>657.02</v>
      </c>
    </row>
    <row r="18" spans="1:10" x14ac:dyDescent="0.2">
      <c r="A18" s="61" t="s">
        <v>148</v>
      </c>
      <c r="B18" s="61" t="s">
        <v>104</v>
      </c>
      <c r="C18" s="61" t="s">
        <v>149</v>
      </c>
      <c r="D18" s="61">
        <v>2003</v>
      </c>
      <c r="E18" s="104">
        <v>515</v>
      </c>
      <c r="F18" s="104">
        <v>0</v>
      </c>
      <c r="G18" s="61">
        <v>0</v>
      </c>
      <c r="H18" s="114">
        <f t="shared" si="2"/>
        <v>515</v>
      </c>
      <c r="I18" s="104"/>
      <c r="J18" s="105">
        <v>650</v>
      </c>
    </row>
    <row r="19" spans="1:10" x14ac:dyDescent="0.2">
      <c r="A19" s="61" t="s">
        <v>150</v>
      </c>
      <c r="B19" s="61" t="s">
        <v>104</v>
      </c>
      <c r="C19" s="61" t="s">
        <v>151</v>
      </c>
      <c r="D19" s="61">
        <v>2003</v>
      </c>
      <c r="E19" s="104">
        <v>150</v>
      </c>
      <c r="F19" s="104">
        <v>0</v>
      </c>
      <c r="G19" s="61">
        <v>0</v>
      </c>
      <c r="H19" s="104">
        <f t="shared" si="2"/>
        <v>150</v>
      </c>
      <c r="I19" s="104"/>
      <c r="J19" s="105">
        <v>200</v>
      </c>
    </row>
    <row r="20" spans="1:10" ht="38.25" x14ac:dyDescent="0.2">
      <c r="A20" s="61" t="s">
        <v>152</v>
      </c>
      <c r="B20" s="61" t="s">
        <v>153</v>
      </c>
      <c r="C20" s="61" t="s">
        <v>154</v>
      </c>
      <c r="D20" s="61">
        <v>2004</v>
      </c>
      <c r="E20" s="103">
        <v>3489</v>
      </c>
      <c r="F20" s="104">
        <v>0</v>
      </c>
      <c r="G20" s="61">
        <v>0</v>
      </c>
      <c r="H20" s="104">
        <f t="shared" si="2"/>
        <v>3489</v>
      </c>
      <c r="I20" s="104"/>
      <c r="J20" s="121">
        <v>5161.04</v>
      </c>
    </row>
    <row r="21" spans="1:10" ht="42" customHeight="1" x14ac:dyDescent="0.2">
      <c r="A21" s="61" t="s">
        <v>152</v>
      </c>
      <c r="B21" s="61" t="s">
        <v>155</v>
      </c>
      <c r="C21" s="61" t="s">
        <v>154</v>
      </c>
      <c r="D21" s="61">
        <v>2007</v>
      </c>
      <c r="E21" s="103">
        <v>5655</v>
      </c>
      <c r="F21" s="104">
        <v>0</v>
      </c>
      <c r="G21" s="61">
        <v>0</v>
      </c>
      <c r="H21" s="104">
        <f t="shared" si="2"/>
        <v>5655</v>
      </c>
      <c r="I21" s="104"/>
      <c r="J21" s="121">
        <v>7607</v>
      </c>
    </row>
    <row r="22" spans="1:10" x14ac:dyDescent="0.2">
      <c r="A22" s="61" t="s">
        <v>156</v>
      </c>
      <c r="B22" s="61" t="s">
        <v>157</v>
      </c>
      <c r="C22" s="61" t="s">
        <v>182</v>
      </c>
      <c r="D22" s="61">
        <v>2012</v>
      </c>
      <c r="E22" s="104">
        <v>191.94</v>
      </c>
      <c r="F22" s="104">
        <v>0</v>
      </c>
      <c r="G22" s="61">
        <v>0</v>
      </c>
      <c r="H22" s="104">
        <f t="shared" si="2"/>
        <v>191.94</v>
      </c>
      <c r="I22" s="104"/>
      <c r="J22" s="105">
        <v>191.94</v>
      </c>
    </row>
    <row r="23" spans="1:10" ht="25.5" x14ac:dyDescent="0.2">
      <c r="A23" s="61" t="s">
        <v>158</v>
      </c>
      <c r="B23" s="61" t="s">
        <v>159</v>
      </c>
      <c r="C23" s="61" t="s">
        <v>160</v>
      </c>
      <c r="D23" s="102">
        <v>42370</v>
      </c>
      <c r="E23" s="103">
        <v>0</v>
      </c>
      <c r="F23" s="104">
        <v>149.94999999999999</v>
      </c>
      <c r="G23" s="61">
        <v>0</v>
      </c>
      <c r="H23" s="104">
        <f t="shared" si="2"/>
        <v>149.94999999999999</v>
      </c>
      <c r="I23" s="104"/>
      <c r="J23" s="105">
        <v>149.5</v>
      </c>
    </row>
    <row r="24" spans="1:10" ht="25.5" x14ac:dyDescent="0.2">
      <c r="A24" s="61" t="s">
        <v>158</v>
      </c>
      <c r="B24" s="61" t="s">
        <v>173</v>
      </c>
      <c r="C24" s="61" t="s">
        <v>183</v>
      </c>
      <c r="D24" s="123" t="s">
        <v>58</v>
      </c>
      <c r="E24" s="103">
        <v>0</v>
      </c>
      <c r="F24" s="104">
        <v>149.94999999999999</v>
      </c>
      <c r="G24" s="61">
        <v>0</v>
      </c>
      <c r="H24" s="104">
        <f t="shared" si="2"/>
        <v>149.94999999999999</v>
      </c>
      <c r="I24" s="61"/>
      <c r="J24" s="121">
        <v>149.94999999999999</v>
      </c>
    </row>
    <row r="25" spans="1:10" ht="25.5" x14ac:dyDescent="0.2">
      <c r="A25" s="61" t="s">
        <v>158</v>
      </c>
      <c r="B25" s="61" t="s">
        <v>157</v>
      </c>
      <c r="C25" s="61" t="s">
        <v>183</v>
      </c>
      <c r="D25" s="123" t="s">
        <v>58</v>
      </c>
      <c r="E25" s="103">
        <v>0</v>
      </c>
      <c r="F25" s="104">
        <v>149.94999999999999</v>
      </c>
      <c r="G25" s="61">
        <v>0</v>
      </c>
      <c r="H25" s="104">
        <f t="shared" si="2"/>
        <v>149.94999999999999</v>
      </c>
      <c r="I25" s="61"/>
      <c r="J25" s="121">
        <v>149.94999999999999</v>
      </c>
    </row>
    <row r="26" spans="1:10" ht="25.5" x14ac:dyDescent="0.2">
      <c r="A26" s="61" t="s">
        <v>158</v>
      </c>
      <c r="B26" s="61" t="s">
        <v>174</v>
      </c>
      <c r="C26" s="61" t="s">
        <v>183</v>
      </c>
      <c r="D26" s="123" t="s">
        <v>58</v>
      </c>
      <c r="E26" s="103">
        <v>0</v>
      </c>
      <c r="F26" s="104">
        <v>149.94999999999999</v>
      </c>
      <c r="G26" s="61">
        <v>0</v>
      </c>
      <c r="H26" s="104">
        <f t="shared" si="2"/>
        <v>149.94999999999999</v>
      </c>
      <c r="I26" s="61"/>
      <c r="J26" s="121">
        <v>149.94999999999999</v>
      </c>
    </row>
    <row r="27" spans="1:10" ht="25.5" x14ac:dyDescent="0.2">
      <c r="A27" s="61" t="s">
        <v>158</v>
      </c>
      <c r="B27" s="61" t="s">
        <v>175</v>
      </c>
      <c r="C27" s="61" t="s">
        <v>183</v>
      </c>
      <c r="D27" s="123" t="s">
        <v>58</v>
      </c>
      <c r="E27" s="103">
        <v>0</v>
      </c>
      <c r="F27" s="104">
        <v>149.94999999999999</v>
      </c>
      <c r="G27" s="61">
        <v>0</v>
      </c>
      <c r="H27" s="104">
        <f t="shared" si="2"/>
        <v>149.94999999999999</v>
      </c>
      <c r="I27" s="61"/>
      <c r="J27" s="121">
        <v>149.94999999999999</v>
      </c>
    </row>
    <row r="28" spans="1:10" ht="26.25" thickBot="1" x14ac:dyDescent="0.25">
      <c r="A28" s="62" t="s">
        <v>158</v>
      </c>
      <c r="B28" s="62" t="s">
        <v>181</v>
      </c>
      <c r="C28" s="62" t="s">
        <v>183</v>
      </c>
      <c r="D28" s="124" t="s">
        <v>58</v>
      </c>
      <c r="E28" s="107">
        <v>0</v>
      </c>
      <c r="F28" s="108">
        <v>149.94999999999999</v>
      </c>
      <c r="G28" s="62">
        <v>0</v>
      </c>
      <c r="H28" s="108">
        <f t="shared" si="2"/>
        <v>149.94999999999999</v>
      </c>
      <c r="I28" s="61"/>
      <c r="J28" s="125">
        <v>149.94999999999999</v>
      </c>
    </row>
    <row r="29" spans="1:10" ht="13.5" thickBot="1" x14ac:dyDescent="0.25">
      <c r="A29" s="93" t="s">
        <v>313</v>
      </c>
      <c r="B29" s="94"/>
      <c r="C29" s="94"/>
      <c r="D29" s="94"/>
      <c r="E29" s="95">
        <f>SUM(E14:E28)</f>
        <v>12270.76</v>
      </c>
      <c r="F29" s="95">
        <f>SUM(F14:F28)</f>
        <v>3209.639999999999</v>
      </c>
      <c r="G29" s="95">
        <f t="shared" ref="G29:J29" si="3">SUM(G14:G28)</f>
        <v>0</v>
      </c>
      <c r="H29" s="111">
        <f t="shared" si="3"/>
        <v>15480.400000000005</v>
      </c>
      <c r="I29" s="111"/>
      <c r="J29" s="119">
        <f t="shared" si="3"/>
        <v>19292.2</v>
      </c>
    </row>
    <row r="30" spans="1:10" ht="13.5" thickBot="1" x14ac:dyDescent="0.25"/>
    <row r="31" spans="1:10" ht="13.5" thickBot="1" x14ac:dyDescent="0.25">
      <c r="A31" s="83" t="s">
        <v>314</v>
      </c>
      <c r="B31" s="110"/>
      <c r="C31" s="110"/>
      <c r="D31" s="110"/>
      <c r="E31" s="111"/>
      <c r="F31" s="111"/>
      <c r="G31" s="110"/>
      <c r="H31" s="111"/>
      <c r="I31" s="111"/>
      <c r="J31" s="98"/>
    </row>
    <row r="32" spans="1:10" ht="25.5" x14ac:dyDescent="0.2">
      <c r="A32" s="60" t="s">
        <v>161</v>
      </c>
      <c r="B32" s="60" t="s">
        <v>104</v>
      </c>
      <c r="C32" s="60" t="s">
        <v>162</v>
      </c>
      <c r="D32" s="60">
        <v>2003</v>
      </c>
      <c r="E32" s="99">
        <v>4513</v>
      </c>
      <c r="F32" s="100">
        <v>0</v>
      </c>
      <c r="G32" s="60">
        <v>0</v>
      </c>
      <c r="H32" s="100">
        <f>SUM(E32+F32-G32)</f>
        <v>4513</v>
      </c>
      <c r="I32" s="100"/>
      <c r="J32" s="101">
        <v>5000</v>
      </c>
    </row>
    <row r="33" spans="1:10" ht="13.5" thickBot="1" x14ac:dyDescent="0.25">
      <c r="A33" s="62" t="s">
        <v>163</v>
      </c>
      <c r="B33" s="62" t="s">
        <v>104</v>
      </c>
      <c r="C33" s="62" t="s">
        <v>162</v>
      </c>
      <c r="D33" s="62">
        <v>2003</v>
      </c>
      <c r="E33" s="107">
        <v>341</v>
      </c>
      <c r="F33" s="108">
        <v>0</v>
      </c>
      <c r="G33" s="62">
        <v>0</v>
      </c>
      <c r="H33" s="108">
        <f>SUM(E33+F33-G33)</f>
        <v>341</v>
      </c>
      <c r="I33" s="108"/>
      <c r="J33" s="109">
        <v>516.66</v>
      </c>
    </row>
    <row r="34" spans="1:10" ht="13.5" thickBot="1" x14ac:dyDescent="0.25">
      <c r="A34" s="93" t="s">
        <v>313</v>
      </c>
      <c r="B34" s="94"/>
      <c r="C34" s="94"/>
      <c r="D34" s="94"/>
      <c r="E34" s="95">
        <f>SUM(E32:E33)</f>
        <v>4854</v>
      </c>
      <c r="F34" s="95">
        <f t="shared" ref="F34:H34" si="4">SUM(F32:F33)</f>
        <v>0</v>
      </c>
      <c r="G34" s="95">
        <f t="shared" si="4"/>
        <v>0</v>
      </c>
      <c r="H34" s="95">
        <f t="shared" si="4"/>
        <v>4854</v>
      </c>
      <c r="I34" s="95"/>
      <c r="J34" s="97">
        <f t="shared" ref="J34" si="5">SUM(J32:J33)</f>
        <v>5516.66</v>
      </c>
    </row>
    <row r="35" spans="1:10" ht="13.5" thickBot="1" x14ac:dyDescent="0.25"/>
    <row r="36" spans="1:10" ht="13.5" thickBot="1" x14ac:dyDescent="0.25">
      <c r="A36" s="83" t="s">
        <v>315</v>
      </c>
      <c r="B36" s="84"/>
      <c r="C36" s="84"/>
      <c r="D36" s="84"/>
      <c r="E36" s="85"/>
      <c r="F36" s="85"/>
      <c r="G36" s="84"/>
      <c r="H36" s="85"/>
      <c r="I36" s="85"/>
      <c r="J36" s="98"/>
    </row>
    <row r="37" spans="1:10" x14ac:dyDescent="0.2">
      <c r="A37" s="60" t="s">
        <v>164</v>
      </c>
      <c r="B37" s="60" t="s">
        <v>104</v>
      </c>
      <c r="C37" s="60" t="s">
        <v>165</v>
      </c>
      <c r="D37" s="60">
        <v>2003</v>
      </c>
      <c r="E37" s="99">
        <v>6077</v>
      </c>
      <c r="F37" s="100">
        <v>0</v>
      </c>
      <c r="G37" s="60">
        <v>0</v>
      </c>
      <c r="H37" s="100">
        <f>SUM(E37+F37-G37)</f>
        <v>6077</v>
      </c>
      <c r="I37" s="100"/>
      <c r="J37" s="126">
        <v>13319</v>
      </c>
    </row>
    <row r="38" spans="1:10" x14ac:dyDescent="0.2">
      <c r="A38" s="61" t="s">
        <v>166</v>
      </c>
      <c r="B38" s="61" t="s">
        <v>104</v>
      </c>
      <c r="C38" s="61"/>
      <c r="D38" s="61">
        <v>2003</v>
      </c>
      <c r="E38" s="103">
        <v>485</v>
      </c>
      <c r="F38" s="104">
        <v>0</v>
      </c>
      <c r="G38" s="61">
        <v>0</v>
      </c>
      <c r="H38" s="100">
        <f t="shared" ref="H38:H40" si="6">SUM(E38+F38-G38)</f>
        <v>485</v>
      </c>
      <c r="I38" s="104"/>
      <c r="J38" s="121">
        <v>629.20000000000005</v>
      </c>
    </row>
    <row r="39" spans="1:10" x14ac:dyDescent="0.2">
      <c r="A39" s="61" t="s">
        <v>167</v>
      </c>
      <c r="B39" s="61" t="s">
        <v>104</v>
      </c>
      <c r="C39" s="61" t="s">
        <v>168</v>
      </c>
      <c r="D39" s="61">
        <v>2003</v>
      </c>
      <c r="E39" s="103">
        <v>3777</v>
      </c>
      <c r="F39" s="104">
        <v>0</v>
      </c>
      <c r="G39" s="61">
        <v>0</v>
      </c>
      <c r="H39" s="100">
        <f t="shared" si="6"/>
        <v>3777</v>
      </c>
      <c r="I39" s="104"/>
      <c r="J39" s="121">
        <v>1666</v>
      </c>
    </row>
    <row r="40" spans="1:10" ht="13.5" thickBot="1" x14ac:dyDescent="0.25">
      <c r="A40" s="62" t="s">
        <v>169</v>
      </c>
      <c r="B40" s="62" t="s">
        <v>104</v>
      </c>
      <c r="C40" s="62" t="s">
        <v>170</v>
      </c>
      <c r="D40" s="106">
        <v>42156</v>
      </c>
      <c r="E40" s="107">
        <v>1490</v>
      </c>
      <c r="F40" s="108">
        <v>0</v>
      </c>
      <c r="G40" s="62">
        <v>0</v>
      </c>
      <c r="H40" s="91">
        <f t="shared" si="6"/>
        <v>1490</v>
      </c>
      <c r="I40" s="108"/>
      <c r="J40" s="125">
        <v>2736.5</v>
      </c>
    </row>
    <row r="41" spans="1:10" s="82" customFormat="1" ht="13.5" thickBot="1" x14ac:dyDescent="0.25">
      <c r="A41" s="93" t="s">
        <v>313</v>
      </c>
      <c r="B41" s="94"/>
      <c r="C41" s="94"/>
      <c r="D41" s="94"/>
      <c r="E41" s="95">
        <f>SUM(E37:E40)</f>
        <v>11829</v>
      </c>
      <c r="F41" s="95">
        <f t="shared" ref="F41:J41" si="7">SUM(F37:F40)</f>
        <v>0</v>
      </c>
      <c r="G41" s="95">
        <f t="shared" si="7"/>
        <v>0</v>
      </c>
      <c r="H41" s="95">
        <f>SUM(H37:H40)</f>
        <v>11829</v>
      </c>
      <c r="I41" s="95"/>
      <c r="J41" s="97">
        <f t="shared" si="7"/>
        <v>18350.7</v>
      </c>
    </row>
    <row r="42" spans="1:10" ht="13.5" thickBot="1" x14ac:dyDescent="0.25"/>
    <row r="43" spans="1:10" ht="13.5" thickBot="1" x14ac:dyDescent="0.25">
      <c r="A43" s="83" t="s">
        <v>316</v>
      </c>
      <c r="B43" s="84"/>
      <c r="C43" s="84"/>
      <c r="D43" s="84"/>
      <c r="E43" s="85"/>
      <c r="F43" s="85"/>
      <c r="G43" s="84"/>
      <c r="H43" s="85"/>
      <c r="I43" s="85"/>
      <c r="J43" s="98"/>
    </row>
    <row r="44" spans="1:10" ht="13.5" thickBot="1" x14ac:dyDescent="0.25">
      <c r="A44" s="57" t="s">
        <v>171</v>
      </c>
      <c r="B44" s="58" t="s">
        <v>104</v>
      </c>
      <c r="C44" s="57" t="s">
        <v>172</v>
      </c>
      <c r="D44" s="57">
        <v>2003</v>
      </c>
      <c r="E44" s="59">
        <v>18947</v>
      </c>
      <c r="F44" s="91">
        <v>0</v>
      </c>
      <c r="G44" s="58">
        <v>0</v>
      </c>
      <c r="H44" s="91">
        <f>SUM(E44+F44-G44)</f>
        <v>18947</v>
      </c>
      <c r="I44" s="91"/>
      <c r="J44" s="92">
        <v>25011</v>
      </c>
    </row>
    <row r="45" spans="1:10" s="82" customFormat="1" ht="13.5" thickBot="1" x14ac:dyDescent="0.25">
      <c r="A45" s="93" t="s">
        <v>313</v>
      </c>
      <c r="B45" s="94"/>
      <c r="C45" s="94"/>
      <c r="D45" s="94"/>
      <c r="E45" s="95">
        <f>SUM(E44)</f>
        <v>18947</v>
      </c>
      <c r="F45" s="95">
        <f t="shared" ref="F45:G45" si="8">SUM(F44)</f>
        <v>0</v>
      </c>
      <c r="G45" s="95">
        <f t="shared" si="8"/>
        <v>0</v>
      </c>
      <c r="H45" s="95">
        <f>SUM(H44)</f>
        <v>18947</v>
      </c>
      <c r="I45" s="95"/>
      <c r="J45" s="97">
        <f>SUM(J44)</f>
        <v>25011</v>
      </c>
    </row>
    <row r="46" spans="1:10" ht="13.5" customHeight="1" x14ac:dyDescent="0.2"/>
    <row r="47" spans="1:10" s="82" customFormat="1" ht="13.5" thickBot="1" x14ac:dyDescent="0.25">
      <c r="A47" s="127" t="s">
        <v>317</v>
      </c>
      <c r="B47" s="127"/>
      <c r="C47" s="127"/>
      <c r="D47" s="127"/>
      <c r="E47" s="128">
        <f>SUM(E4+E11+E29+E34+E41+E45)</f>
        <v>52164.42</v>
      </c>
      <c r="F47" s="128">
        <f t="shared" ref="F47:J47" si="9">SUM(F4+F11+F29+F34+F41+F45)</f>
        <v>3209.639999999999</v>
      </c>
      <c r="G47" s="128">
        <f t="shared" si="9"/>
        <v>0</v>
      </c>
      <c r="H47" s="128">
        <f t="shared" si="9"/>
        <v>55374.060000000005</v>
      </c>
      <c r="I47" s="128"/>
      <c r="J47" s="129">
        <f t="shared" si="9"/>
        <v>72671.53</v>
      </c>
    </row>
    <row r="48" spans="1:10" ht="13.5" thickTop="1" x14ac:dyDescent="0.2"/>
  </sheetData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Header>&amp;C&amp;10Duncton Parish Council 
Asset Register 2016-17</oddHeader>
    <oddFooter>&amp;C&amp;10Jane Landstrom Clerk &amp; RFO
clerk@duncton.org / 01428 707318 / www.duncton.org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2017</vt:lpstr>
      <vt:lpstr>Budget</vt:lpstr>
      <vt:lpstr>Budget vs Actual</vt:lpstr>
      <vt:lpstr>Payments</vt:lpstr>
      <vt:lpstr>VAT Refund</vt:lpstr>
      <vt:lpstr>Reciepts</vt:lpstr>
      <vt:lpstr>Bank Rec - YE</vt:lpstr>
      <vt:lpstr>Asset Register 2016-17</vt:lpstr>
      <vt:lpstr>'Asset Register 2016-17'!Print_Area</vt:lpstr>
      <vt:lpstr>Payments!Print_Area</vt:lpstr>
      <vt:lpstr>'Asset Register 2016-17'!Print_Titles</vt:lpstr>
    </vt:vector>
  </TitlesOfParts>
  <Company>Sussex Community Health NHS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LandstromP</dc:creator>
  <cp:lastModifiedBy>owner</cp:lastModifiedBy>
  <cp:lastPrinted>2017-04-06T13:19:30Z</cp:lastPrinted>
  <dcterms:created xsi:type="dcterms:W3CDTF">2016-04-09T10:02:06Z</dcterms:created>
  <dcterms:modified xsi:type="dcterms:W3CDTF">2017-05-14T09:28:04Z</dcterms:modified>
</cp:coreProperties>
</file>